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5180" windowHeight="7935"/>
  </bookViews>
  <sheets>
    <sheet name="Valuation" sheetId="21" r:id="rId1"/>
    <sheet name="유의사항" sheetId="25" r:id="rId2"/>
    <sheet name="수정내역" sheetId="26" r:id="rId3"/>
  </sheets>
  <calcPr calcId="125725"/>
</workbook>
</file>

<file path=xl/calcChain.xml><?xml version="1.0" encoding="utf-8"?>
<calcChain xmlns="http://schemas.openxmlformats.org/spreadsheetml/2006/main">
  <c r="G5" i="21"/>
  <c r="I5"/>
  <c r="J5" s="1"/>
  <c r="L5"/>
  <c r="M5"/>
  <c r="N5"/>
  <c r="Q5"/>
  <c r="G35"/>
  <c r="I35"/>
  <c r="J35" s="1"/>
  <c r="L35"/>
  <c r="M35"/>
  <c r="N35"/>
  <c r="Q35"/>
  <c r="I4"/>
  <c r="J4" s="1"/>
  <c r="G4"/>
  <c r="L4"/>
  <c r="N4"/>
  <c r="M4"/>
  <c r="Q4"/>
  <c r="I29"/>
  <c r="J29" s="1"/>
  <c r="G29"/>
  <c r="L29"/>
  <c r="N29"/>
  <c r="M29"/>
  <c r="Q29"/>
  <c r="G40"/>
  <c r="M40"/>
  <c r="Q40"/>
  <c r="L40"/>
  <c r="N40"/>
  <c r="I40"/>
  <c r="J40" s="1"/>
  <c r="G43"/>
  <c r="L43"/>
  <c r="N43"/>
  <c r="I43"/>
  <c r="J43" s="1"/>
  <c r="M43"/>
  <c r="Q43"/>
  <c r="I7"/>
  <c r="J7" s="1"/>
  <c r="G7"/>
  <c r="L7"/>
  <c r="N7"/>
  <c r="M7"/>
  <c r="Q7"/>
  <c r="I28"/>
  <c r="J28" s="1"/>
  <c r="G28"/>
  <c r="L28"/>
  <c r="N28"/>
  <c r="M28"/>
  <c r="Q28"/>
  <c r="I26"/>
  <c r="J26" s="1"/>
  <c r="G26"/>
  <c r="L26"/>
  <c r="N26"/>
  <c r="M26"/>
  <c r="Q26"/>
  <c r="I22"/>
  <c r="J22" s="1"/>
  <c r="G22"/>
  <c r="L22"/>
  <c r="N22"/>
  <c r="M22"/>
  <c r="Q22"/>
  <c r="I27"/>
  <c r="J27" s="1"/>
  <c r="G27"/>
  <c r="L27"/>
  <c r="N27"/>
  <c r="M27"/>
  <c r="Q27"/>
  <c r="O5" l="1"/>
  <c r="P5"/>
  <c r="K5"/>
  <c r="R5" s="1"/>
  <c r="T5" s="1"/>
  <c r="O35"/>
  <c r="P29"/>
  <c r="K35"/>
  <c r="R35" s="1"/>
  <c r="S35" s="1"/>
  <c r="P35"/>
  <c r="K4"/>
  <c r="R4" s="1"/>
  <c r="S4" s="1"/>
  <c r="O27"/>
  <c r="O22"/>
  <c r="O26"/>
  <c r="K43"/>
  <c r="R43" s="1"/>
  <c r="T43" s="1"/>
  <c r="O29"/>
  <c r="K29"/>
  <c r="R29" s="1"/>
  <c r="S29" s="1"/>
  <c r="O43"/>
  <c r="O4"/>
  <c r="K40"/>
  <c r="R40" s="1"/>
  <c r="T40" s="1"/>
  <c r="O28"/>
  <c r="O40"/>
  <c r="O7"/>
  <c r="P43"/>
  <c r="P40"/>
  <c r="P4"/>
  <c r="P7"/>
  <c r="K7"/>
  <c r="R7" s="1"/>
  <c r="S7" s="1"/>
  <c r="K27"/>
  <c r="R27" s="1"/>
  <c r="S27" s="1"/>
  <c r="P26"/>
  <c r="P22"/>
  <c r="K22"/>
  <c r="R22" s="1"/>
  <c r="S22" s="1"/>
  <c r="K26"/>
  <c r="R26" s="1"/>
  <c r="T26" s="1"/>
  <c r="P28"/>
  <c r="P27"/>
  <c r="K28"/>
  <c r="R28" s="1"/>
  <c r="S28" s="1"/>
  <c r="G42"/>
  <c r="L42"/>
  <c r="N42"/>
  <c r="M42"/>
  <c r="Q42"/>
  <c r="I42"/>
  <c r="J42" s="1"/>
  <c r="S5" l="1"/>
  <c r="S43"/>
  <c r="T35"/>
  <c r="T29"/>
  <c r="T4"/>
  <c r="S40"/>
  <c r="T22"/>
  <c r="T27"/>
  <c r="T7"/>
  <c r="S26"/>
  <c r="O42"/>
  <c r="T28"/>
  <c r="K42"/>
  <c r="R42" s="1"/>
  <c r="S42" s="1"/>
  <c r="P42"/>
  <c r="N2"/>
  <c r="Q2"/>
  <c r="N3"/>
  <c r="Q3"/>
  <c r="N6"/>
  <c r="Q6"/>
  <c r="N8"/>
  <c r="Q8"/>
  <c r="N9"/>
  <c r="Q9"/>
  <c r="N10"/>
  <c r="Q10"/>
  <c r="N11"/>
  <c r="Q11"/>
  <c r="N12"/>
  <c r="Q12"/>
  <c r="N13"/>
  <c r="Q13"/>
  <c r="N14"/>
  <c r="Q14"/>
  <c r="N15"/>
  <c r="Q15"/>
  <c r="N16"/>
  <c r="Q16"/>
  <c r="N17"/>
  <c r="Q17"/>
  <c r="N18"/>
  <c r="Q18"/>
  <c r="N19"/>
  <c r="Q19"/>
  <c r="N20"/>
  <c r="Q20"/>
  <c r="N21"/>
  <c r="Q21"/>
  <c r="N23"/>
  <c r="Q23"/>
  <c r="N24"/>
  <c r="Q24"/>
  <c r="N25"/>
  <c r="Q25"/>
  <c r="N30"/>
  <c r="Q30"/>
  <c r="N31"/>
  <c r="Q31"/>
  <c r="N32"/>
  <c r="Q32"/>
  <c r="N33"/>
  <c r="Q33"/>
  <c r="N34"/>
  <c r="Q34"/>
  <c r="N36"/>
  <c r="Q36"/>
  <c r="N37"/>
  <c r="Q37"/>
  <c r="N38"/>
  <c r="Q38"/>
  <c r="N39"/>
  <c r="Q39"/>
  <c r="N41"/>
  <c r="Q41"/>
  <c r="N44"/>
  <c r="Q44"/>
  <c r="N45"/>
  <c r="Q45"/>
  <c r="N46"/>
  <c r="Q46"/>
  <c r="N47"/>
  <c r="Q47"/>
  <c r="N48"/>
  <c r="Q48"/>
  <c r="N49"/>
  <c r="Q49"/>
  <c r="M3"/>
  <c r="M6"/>
  <c r="M8"/>
  <c r="M9"/>
  <c r="M10"/>
  <c r="M11"/>
  <c r="M12"/>
  <c r="M13"/>
  <c r="M14"/>
  <c r="M15"/>
  <c r="M16"/>
  <c r="M17"/>
  <c r="M18"/>
  <c r="M19"/>
  <c r="M20"/>
  <c r="M21"/>
  <c r="M23"/>
  <c r="M24"/>
  <c r="M25"/>
  <c r="M30"/>
  <c r="M31"/>
  <c r="M32"/>
  <c r="M33"/>
  <c r="M34"/>
  <c r="M36"/>
  <c r="M37"/>
  <c r="M38"/>
  <c r="M39"/>
  <c r="M41"/>
  <c r="M44"/>
  <c r="M45"/>
  <c r="M46"/>
  <c r="M47"/>
  <c r="M48"/>
  <c r="M49"/>
  <c r="M2"/>
  <c r="T42" l="1"/>
  <c r="I21" l="1"/>
  <c r="J21" s="1"/>
  <c r="G21"/>
  <c r="L21"/>
  <c r="I39"/>
  <c r="J39" s="1"/>
  <c r="G39"/>
  <c r="L39"/>
  <c r="P39" l="1"/>
  <c r="O39"/>
  <c r="P21"/>
  <c r="O21"/>
  <c r="K21"/>
  <c r="R21" s="1"/>
  <c r="K39"/>
  <c r="R39" s="1"/>
  <c r="T39" l="1"/>
  <c r="S39"/>
  <c r="T21"/>
  <c r="S21"/>
  <c r="I38"/>
  <c r="J38" s="1"/>
  <c r="G38"/>
  <c r="L38"/>
  <c r="P38" l="1"/>
  <c r="O38"/>
  <c r="K38"/>
  <c r="R38" s="1"/>
  <c r="T38" l="1"/>
  <c r="S38"/>
  <c r="I25" l="1"/>
  <c r="J25" s="1"/>
  <c r="G25"/>
  <c r="L25"/>
  <c r="P25" l="1"/>
  <c r="O25"/>
  <c r="K25"/>
  <c r="R25" s="1"/>
  <c r="T25" l="1"/>
  <c r="S25"/>
  <c r="I34" l="1"/>
  <c r="J34" s="1"/>
  <c r="G34"/>
  <c r="L34"/>
  <c r="P34" l="1"/>
  <c r="O34"/>
  <c r="K34"/>
  <c r="R34" s="1"/>
  <c r="G49"/>
  <c r="L49"/>
  <c r="I49"/>
  <c r="J49" s="1"/>
  <c r="P49" l="1"/>
  <c r="O49"/>
  <c r="T34"/>
  <c r="S34"/>
  <c r="K49"/>
  <c r="R49" s="1"/>
  <c r="T49" l="1"/>
  <c r="S49"/>
  <c r="I48"/>
  <c r="G48"/>
  <c r="L48"/>
  <c r="I3"/>
  <c r="G3"/>
  <c r="L3"/>
  <c r="P48" l="1"/>
  <c r="O48"/>
  <c r="P3"/>
  <c r="O3"/>
  <c r="J48"/>
  <c r="K48" s="1"/>
  <c r="J3"/>
  <c r="K3" s="1"/>
  <c r="I47"/>
  <c r="G47"/>
  <c r="L47"/>
  <c r="G37"/>
  <c r="L37"/>
  <c r="I37"/>
  <c r="G17"/>
  <c r="L17"/>
  <c r="I17"/>
  <c r="J17" s="1"/>
  <c r="G13"/>
  <c r="L13"/>
  <c r="I13"/>
  <c r="J13" s="1"/>
  <c r="I33"/>
  <c r="J33" s="1"/>
  <c r="G33"/>
  <c r="L33"/>
  <c r="G46"/>
  <c r="L46"/>
  <c r="I46"/>
  <c r="J46" s="1"/>
  <c r="P47" l="1"/>
  <c r="O47"/>
  <c r="O46"/>
  <c r="P46"/>
  <c r="P33"/>
  <c r="O33"/>
  <c r="P13"/>
  <c r="O13"/>
  <c r="P17"/>
  <c r="O17"/>
  <c r="P37"/>
  <c r="O37"/>
  <c r="R48"/>
  <c r="R3"/>
  <c r="K17"/>
  <c r="R17" s="1"/>
  <c r="J47"/>
  <c r="J37"/>
  <c r="K13"/>
  <c r="R13" s="1"/>
  <c r="K33"/>
  <c r="R33" s="1"/>
  <c r="K46"/>
  <c r="R46" s="1"/>
  <c r="T46" l="1"/>
  <c r="S46"/>
  <c r="T13"/>
  <c r="S13"/>
  <c r="T17"/>
  <c r="S17"/>
  <c r="T33"/>
  <c r="S33"/>
  <c r="T3"/>
  <c r="S3"/>
  <c r="T48"/>
  <c r="S48"/>
  <c r="K37"/>
  <c r="K47"/>
  <c r="R47" l="1"/>
  <c r="R37"/>
  <c r="T47" l="1"/>
  <c r="S47"/>
  <c r="T37"/>
  <c r="S37"/>
  <c r="G9"/>
  <c r="L9"/>
  <c r="I9"/>
  <c r="J9" s="1"/>
  <c r="O9" l="1"/>
  <c r="P9"/>
  <c r="K9"/>
  <c r="R9" s="1"/>
  <c r="I23"/>
  <c r="J23" s="1"/>
  <c r="G23"/>
  <c r="L23"/>
  <c r="G20"/>
  <c r="L20"/>
  <c r="I20"/>
  <c r="J20" s="1"/>
  <c r="P20" l="1"/>
  <c r="O20"/>
  <c r="P23"/>
  <c r="O23"/>
  <c r="T9"/>
  <c r="S9"/>
  <c r="K23"/>
  <c r="R23" s="1"/>
  <c r="K20"/>
  <c r="R20" s="1"/>
  <c r="I32"/>
  <c r="J32" s="1"/>
  <c r="G32"/>
  <c r="L32"/>
  <c r="P32" l="1"/>
  <c r="O32"/>
  <c r="T20"/>
  <c r="S20"/>
  <c r="T23"/>
  <c r="S23"/>
  <c r="K32"/>
  <c r="R32" s="1"/>
  <c r="T32" l="1"/>
  <c r="S32"/>
  <c r="G10" l="1"/>
  <c r="L10"/>
  <c r="I10"/>
  <c r="J10" s="1"/>
  <c r="P10" l="1"/>
  <c r="O10"/>
  <c r="K10"/>
  <c r="R10" l="1"/>
  <c r="T10" l="1"/>
  <c r="S10"/>
  <c r="G2" l="1"/>
  <c r="L2"/>
  <c r="I2"/>
  <c r="J2" s="1"/>
  <c r="I6"/>
  <c r="J6" s="1"/>
  <c r="I8"/>
  <c r="J8" s="1"/>
  <c r="I11"/>
  <c r="J11" s="1"/>
  <c r="I12"/>
  <c r="J12" s="1"/>
  <c r="I14"/>
  <c r="J14" s="1"/>
  <c r="I15"/>
  <c r="J15" s="1"/>
  <c r="I16"/>
  <c r="J16" s="1"/>
  <c r="I18"/>
  <c r="J18" s="1"/>
  <c r="I19"/>
  <c r="J19" s="1"/>
  <c r="I24"/>
  <c r="J24" s="1"/>
  <c r="I30"/>
  <c r="J30" s="1"/>
  <c r="I31"/>
  <c r="J31" s="1"/>
  <c r="I36"/>
  <c r="J36" s="1"/>
  <c r="I41"/>
  <c r="J41" s="1"/>
  <c r="I44"/>
  <c r="J44" s="1"/>
  <c r="I45"/>
  <c r="J45" s="1"/>
  <c r="P2" l="1"/>
  <c r="O2"/>
  <c r="K2"/>
  <c r="R2" l="1"/>
  <c r="T2" l="1"/>
  <c r="S2"/>
  <c r="L36"/>
  <c r="G36"/>
  <c r="P36" l="1"/>
  <c r="O36"/>
  <c r="K36"/>
  <c r="R36" s="1"/>
  <c r="G8"/>
  <c r="L8"/>
  <c r="G41"/>
  <c r="L41"/>
  <c r="L11"/>
  <c r="G11"/>
  <c r="G19"/>
  <c r="L19"/>
  <c r="G30"/>
  <c r="L30"/>
  <c r="G18"/>
  <c r="L18"/>
  <c r="L31"/>
  <c r="G31"/>
  <c r="L45"/>
  <c r="G45"/>
  <c r="L6"/>
  <c r="L12"/>
  <c r="L14"/>
  <c r="L15"/>
  <c r="L16"/>
  <c r="L24"/>
  <c r="L44"/>
  <c r="G15"/>
  <c r="G6"/>
  <c r="G12"/>
  <c r="G14"/>
  <c r="G16"/>
  <c r="G24"/>
  <c r="G44"/>
  <c r="P44" l="1"/>
  <c r="O44"/>
  <c r="P24"/>
  <c r="O24"/>
  <c r="P16"/>
  <c r="O16"/>
  <c r="P12"/>
  <c r="O12"/>
  <c r="P45"/>
  <c r="O45"/>
  <c r="P31"/>
  <c r="O31"/>
  <c r="O11"/>
  <c r="P11"/>
  <c r="P14"/>
  <c r="O14"/>
  <c r="P6"/>
  <c r="O6"/>
  <c r="P15"/>
  <c r="O15"/>
  <c r="P18"/>
  <c r="O18"/>
  <c r="P30"/>
  <c r="O30"/>
  <c r="P19"/>
  <c r="O19"/>
  <c r="P41"/>
  <c r="O41"/>
  <c r="O8"/>
  <c r="P8"/>
  <c r="T36"/>
  <c r="S36"/>
  <c r="K14"/>
  <c r="R14" s="1"/>
  <c r="K45"/>
  <c r="R45" s="1"/>
  <c r="K18"/>
  <c r="R18" s="1"/>
  <c r="K30"/>
  <c r="R30" s="1"/>
  <c r="K41"/>
  <c r="R41" s="1"/>
  <c r="K12"/>
  <c r="R12" s="1"/>
  <c r="K44"/>
  <c r="R44" s="1"/>
  <c r="K24"/>
  <c r="R24" s="1"/>
  <c r="K16"/>
  <c r="R16" s="1"/>
  <c r="K6"/>
  <c r="R6" s="1"/>
  <c r="K15"/>
  <c r="R15" s="1"/>
  <c r="K31"/>
  <c r="R31" s="1"/>
  <c r="K19"/>
  <c r="R19" s="1"/>
  <c r="K11"/>
  <c r="R11" s="1"/>
  <c r="K8"/>
  <c r="R8" s="1"/>
  <c r="T8" l="1"/>
  <c r="S8"/>
  <c r="T11"/>
  <c r="S11"/>
  <c r="T31"/>
  <c r="S31"/>
  <c r="T15"/>
  <c r="S15"/>
  <c r="T16"/>
  <c r="S16"/>
  <c r="T44"/>
  <c r="S44"/>
  <c r="T12"/>
  <c r="S12"/>
  <c r="T41"/>
  <c r="S41"/>
  <c r="T30"/>
  <c r="S30"/>
  <c r="T45"/>
  <c r="S45"/>
  <c r="T19"/>
  <c r="S19"/>
  <c r="T24"/>
  <c r="S24"/>
  <c r="T18"/>
  <c r="S18"/>
  <c r="T14"/>
  <c r="S14"/>
  <c r="T6"/>
  <c r="S6"/>
</calcChain>
</file>

<file path=xl/comments1.xml><?xml version="1.0" encoding="utf-8"?>
<comments xmlns="http://schemas.openxmlformats.org/spreadsheetml/2006/main">
  <authors>
    <author>관리</author>
  </authors>
  <commentList>
    <comment ref="D1" authorId="0">
      <text>
        <r>
          <rPr>
            <sz val="9"/>
            <color indexed="81"/>
            <rFont val="돋움"/>
            <family val="3"/>
            <charset val="129"/>
          </rPr>
          <t>전년기말 확정치 또는 최근분기 발표치 사용</t>
        </r>
      </text>
    </comment>
    <comment ref="E1" authorId="0">
      <text>
        <r>
          <rPr>
            <sz val="9"/>
            <color indexed="81"/>
            <rFont val="돋움"/>
            <family val="3"/>
            <charset val="129"/>
          </rPr>
          <t>최근 애널리스트 예상치에서 삭감
또는 최근 4분기 합계치에서 삭감</t>
        </r>
      </text>
    </comment>
    <comment ref="F1" authorId="0">
      <text>
        <r>
          <rPr>
            <sz val="9"/>
            <color indexed="81"/>
            <rFont val="돋움"/>
            <family val="3"/>
            <charset val="129"/>
          </rPr>
          <t>올해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예상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배당금</t>
        </r>
        <r>
          <rPr>
            <sz val="9"/>
            <color indexed="81"/>
            <rFont val="Tahoma"/>
            <family val="2"/>
          </rPr>
          <t xml:space="preserve">.
</t>
        </r>
        <r>
          <rPr>
            <sz val="9"/>
            <color indexed="81"/>
            <rFont val="돋움"/>
            <family val="3"/>
            <charset val="129"/>
          </rPr>
          <t>보수적으로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전년도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배당금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사용</t>
        </r>
      </text>
    </comment>
    <comment ref="G1" authorId="0">
      <text>
        <r>
          <rPr>
            <sz val="9"/>
            <color indexed="81"/>
            <rFont val="돋움"/>
            <family val="3"/>
            <charset val="129"/>
          </rPr>
          <t>전년기말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주주자본</t>
        </r>
        <r>
          <rPr>
            <sz val="9"/>
            <color indexed="81"/>
            <rFont val="Tahoma"/>
            <family val="2"/>
          </rPr>
          <t>(BPS)</t>
        </r>
        <r>
          <rPr>
            <sz val="9"/>
            <color indexed="81"/>
            <rFont val="돋움"/>
            <family val="3"/>
            <charset val="129"/>
          </rPr>
          <t>으로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사업을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했을때의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올해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에상이익률</t>
        </r>
        <r>
          <rPr>
            <sz val="9"/>
            <color indexed="81"/>
            <rFont val="Tahoma"/>
            <family val="2"/>
          </rPr>
          <t xml:space="preserve">.
</t>
        </r>
        <r>
          <rPr>
            <sz val="9"/>
            <color indexed="81"/>
            <rFont val="돋움"/>
            <family val="3"/>
            <charset val="129"/>
          </rPr>
          <t>조엘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그린블라트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마법공식의</t>
        </r>
        <r>
          <rPr>
            <sz val="9"/>
            <color indexed="81"/>
            <rFont val="Tahoma"/>
            <family val="2"/>
          </rPr>
          <t xml:space="preserve"> '</t>
        </r>
        <r>
          <rPr>
            <sz val="9"/>
            <color indexed="81"/>
            <rFont val="돋움"/>
            <family val="3"/>
            <charset val="129"/>
          </rPr>
          <t>자본수익률</t>
        </r>
        <r>
          <rPr>
            <sz val="9"/>
            <color indexed="81"/>
            <rFont val="Tahoma"/>
            <family val="2"/>
          </rPr>
          <t>'</t>
        </r>
        <r>
          <rPr>
            <sz val="9"/>
            <color indexed="81"/>
            <rFont val="돋움"/>
            <family val="3"/>
            <charset val="129"/>
          </rPr>
          <t>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비슷함</t>
        </r>
        <r>
          <rPr>
            <sz val="9"/>
            <color indexed="81"/>
            <rFont val="Tahoma"/>
            <family val="2"/>
          </rPr>
          <t>.</t>
        </r>
      </text>
    </comment>
    <comment ref="H1" authorId="0">
      <text>
        <r>
          <rPr>
            <sz val="9"/>
            <color indexed="81"/>
            <rFont val="돋움"/>
            <family val="3"/>
            <charset val="129"/>
          </rPr>
          <t>회사채</t>
        </r>
        <r>
          <rPr>
            <sz val="9"/>
            <color indexed="81"/>
            <rFont val="Tahoma"/>
            <family val="2"/>
          </rPr>
          <t xml:space="preserve">(BBB-) </t>
        </r>
        <r>
          <rPr>
            <sz val="9"/>
            <color indexed="81"/>
            <rFont val="돋움"/>
            <family val="3"/>
            <charset val="129"/>
          </rPr>
          <t>수익률과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오피스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투자수익률의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평균값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사용중임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책</t>
        </r>
        <r>
          <rPr>
            <sz val="9"/>
            <color indexed="81"/>
            <rFont val="Tahoma"/>
            <family val="2"/>
          </rPr>
          <t>170</t>
        </r>
        <r>
          <rPr>
            <sz val="9"/>
            <color indexed="81"/>
            <rFont val="돋움"/>
            <family val="3"/>
            <charset val="129"/>
          </rPr>
          <t>페이지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참조</t>
        </r>
        <r>
          <rPr>
            <sz val="9"/>
            <color indexed="81"/>
            <rFont val="Tahoma"/>
            <family val="2"/>
          </rPr>
          <t>)</t>
        </r>
      </text>
    </comment>
    <comment ref="J1" authorId="0">
      <text>
        <r>
          <rPr>
            <sz val="9"/>
            <color indexed="81"/>
            <rFont val="돋움"/>
            <family val="3"/>
            <charset val="129"/>
          </rPr>
          <t>할인율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범위</t>
        </r>
        <r>
          <rPr>
            <sz val="9"/>
            <color indexed="81"/>
            <rFont val="Tahoma"/>
            <family val="2"/>
          </rPr>
          <t xml:space="preserve"> : (</t>
        </r>
        <r>
          <rPr>
            <sz val="9"/>
            <color indexed="81"/>
            <rFont val="돋움"/>
            <family val="3"/>
            <charset val="129"/>
          </rPr>
          <t>기준값</t>
        </r>
        <r>
          <rPr>
            <sz val="9"/>
            <color indexed="81"/>
            <rFont val="Tahoma"/>
            <family val="2"/>
          </rPr>
          <t>)~(</t>
        </r>
        <r>
          <rPr>
            <sz val="9"/>
            <color indexed="81"/>
            <rFont val="돋움"/>
            <family val="3"/>
            <charset val="129"/>
          </rPr>
          <t>기준값</t>
        </r>
        <r>
          <rPr>
            <sz val="9"/>
            <color indexed="81"/>
            <rFont val="Tahoma"/>
            <family val="2"/>
          </rPr>
          <t xml:space="preserve">-1.0)
</t>
        </r>
        <r>
          <rPr>
            <sz val="9"/>
            <color indexed="81"/>
            <rFont val="돋움"/>
            <family val="3"/>
            <charset val="129"/>
          </rPr>
          <t>배당수익률에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따라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할인율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조정</t>
        </r>
        <r>
          <rPr>
            <sz val="9"/>
            <color indexed="81"/>
            <rFont val="Tahoma"/>
            <family val="2"/>
          </rPr>
          <t>(=</t>
        </r>
        <r>
          <rPr>
            <sz val="9"/>
            <color indexed="81"/>
            <rFont val="돋움"/>
            <family val="3"/>
            <charset val="129"/>
          </rPr>
          <t>배당차감율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 xml:space="preserve">
</t>
        </r>
        <r>
          <rPr>
            <sz val="9"/>
            <color indexed="81"/>
            <rFont val="Tahoma"/>
            <family val="2"/>
          </rPr>
          <t xml:space="preserve">1% </t>
        </r>
        <r>
          <rPr>
            <sz val="9"/>
            <color indexed="81"/>
            <rFont val="돋움"/>
            <family val="3"/>
            <charset val="129"/>
          </rPr>
          <t>미만이면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기준값으로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최대할인</t>
        </r>
        <r>
          <rPr>
            <sz val="9"/>
            <color indexed="81"/>
            <rFont val="Tahoma"/>
            <family val="2"/>
          </rPr>
          <t xml:space="preserve">
2% </t>
        </r>
        <r>
          <rPr>
            <sz val="9"/>
            <color indexed="81"/>
            <rFont val="돋움"/>
            <family val="3"/>
            <charset val="129"/>
          </rPr>
          <t>미만이면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기준값</t>
        </r>
        <r>
          <rPr>
            <sz val="9"/>
            <color indexed="81"/>
            <rFont val="Tahoma"/>
            <family val="2"/>
          </rPr>
          <t xml:space="preserve">-0.2
3% </t>
        </r>
        <r>
          <rPr>
            <sz val="9"/>
            <color indexed="81"/>
            <rFont val="돋움"/>
            <family val="3"/>
            <charset val="129"/>
          </rPr>
          <t>미만이면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기준값</t>
        </r>
        <r>
          <rPr>
            <sz val="9"/>
            <color indexed="81"/>
            <rFont val="Tahoma"/>
            <family val="2"/>
          </rPr>
          <t xml:space="preserve">-0.4
4% </t>
        </r>
        <r>
          <rPr>
            <sz val="9"/>
            <color indexed="81"/>
            <rFont val="돋움"/>
            <family val="3"/>
            <charset val="129"/>
          </rPr>
          <t>미만이면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기준값</t>
        </r>
        <r>
          <rPr>
            <sz val="9"/>
            <color indexed="81"/>
            <rFont val="Tahoma"/>
            <family val="2"/>
          </rPr>
          <t xml:space="preserve">-0.6
5% </t>
        </r>
        <r>
          <rPr>
            <sz val="9"/>
            <color indexed="81"/>
            <rFont val="돋움"/>
            <family val="3"/>
            <charset val="129"/>
          </rPr>
          <t>미만이면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기준값</t>
        </r>
        <r>
          <rPr>
            <sz val="9"/>
            <color indexed="81"/>
            <rFont val="Tahoma"/>
            <family val="2"/>
          </rPr>
          <t xml:space="preserve">-0.8
5% </t>
        </r>
        <r>
          <rPr>
            <sz val="9"/>
            <color indexed="81"/>
            <rFont val="돋움"/>
            <family val="3"/>
            <charset val="129"/>
          </rPr>
          <t>이상이면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기준값</t>
        </r>
        <r>
          <rPr>
            <sz val="9"/>
            <color indexed="81"/>
            <rFont val="Tahoma"/>
            <family val="2"/>
          </rPr>
          <t>-1.0 (</t>
        </r>
        <r>
          <rPr>
            <sz val="9"/>
            <color indexed="81"/>
            <rFont val="돋움"/>
            <family val="3"/>
            <charset val="129"/>
          </rPr>
          <t>최저할인</t>
        </r>
        <r>
          <rPr>
            <sz val="9"/>
            <color indexed="81"/>
            <rFont val="Tahoma"/>
            <family val="2"/>
          </rPr>
          <t>)</t>
        </r>
      </text>
    </comment>
    <comment ref="K1" authorId="0">
      <text>
        <r>
          <rPr>
            <sz val="9"/>
            <color indexed="81"/>
            <rFont val="Tahoma"/>
            <family val="2"/>
          </rPr>
          <t xml:space="preserve">R ratio (R </t>
        </r>
        <r>
          <rPr>
            <sz val="9"/>
            <color indexed="81"/>
            <rFont val="돋움"/>
            <family val="3"/>
            <charset val="129"/>
          </rPr>
          <t>승수</t>
        </r>
        <r>
          <rPr>
            <sz val="9"/>
            <color indexed="81"/>
            <rFont val="Tahoma"/>
            <family val="2"/>
          </rPr>
          <t xml:space="preserve">) :
</t>
        </r>
        <r>
          <rPr>
            <sz val="9"/>
            <color indexed="81"/>
            <rFont val="돋움"/>
            <family val="3"/>
            <charset val="129"/>
          </rPr>
          <t>주주자본인</t>
        </r>
        <r>
          <rPr>
            <sz val="9"/>
            <color indexed="81"/>
            <rFont val="Tahoma"/>
            <family val="2"/>
          </rPr>
          <t xml:space="preserve"> BPS</t>
        </r>
        <r>
          <rPr>
            <sz val="9"/>
            <color indexed="81"/>
            <rFont val="돋움"/>
            <family val="3"/>
            <charset val="129"/>
          </rPr>
          <t>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대한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가격의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할인할증값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적정주가</t>
        </r>
        <r>
          <rPr>
            <sz val="9"/>
            <color indexed="81"/>
            <rFont val="Tahoma"/>
            <family val="2"/>
          </rPr>
          <t xml:space="preserve">=BPS*R ratio
</t>
        </r>
        <r>
          <rPr>
            <sz val="9"/>
            <color indexed="81"/>
            <rFont val="돋움"/>
            <family val="3"/>
            <charset val="129"/>
          </rPr>
          <t>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값이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최소한</t>
        </r>
        <r>
          <rPr>
            <sz val="9"/>
            <color indexed="81"/>
            <rFont val="Tahoma"/>
            <family val="2"/>
          </rPr>
          <t xml:space="preserve"> 1</t>
        </r>
        <r>
          <rPr>
            <sz val="9"/>
            <color indexed="81"/>
            <rFont val="돋움"/>
            <family val="3"/>
            <charset val="129"/>
          </rPr>
          <t>보다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커야
다른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대체투자보다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매력있음</t>
        </r>
        <r>
          <rPr>
            <sz val="9"/>
            <color indexed="81"/>
            <rFont val="Tahoma"/>
            <family val="2"/>
          </rPr>
          <t>.</t>
        </r>
      </text>
    </comment>
    <comment ref="L1" authorId="0">
      <text>
        <r>
          <rPr>
            <sz val="9"/>
            <color indexed="81"/>
            <rFont val="돋움"/>
            <family val="3"/>
            <charset val="129"/>
          </rPr>
          <t>당기순이익/시가총액
=EPS/현재주가=PER의 역수
현재 주가로 기업을 통째로 샀을때 올해 예상 이익률.
쥬라기 김철상님의 투자이윤율과 같음.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시가수익률이 r값보다 클수록 좋음.
r보다 작으면 투자매력 없음.
r(7.5)보다 작으면 파란색
조엘 그린블라트 마법공식의 '이익수익률'과 비슷함.</t>
        </r>
      </text>
    </comment>
    <comment ref="M1" authorId="0">
      <text>
        <r>
          <rPr>
            <sz val="9"/>
            <color indexed="81"/>
            <rFont val="Tahoma"/>
            <family val="2"/>
          </rPr>
          <t xml:space="preserve">PBR </t>
        </r>
        <r>
          <rPr>
            <sz val="9"/>
            <color indexed="81"/>
            <rFont val="돋움"/>
            <family val="3"/>
            <charset val="129"/>
          </rPr>
          <t>역수
주당순자산</t>
        </r>
        <r>
          <rPr>
            <sz val="9"/>
            <color indexed="81"/>
            <rFont val="Tahoma"/>
            <family val="2"/>
          </rPr>
          <t>(BPS)</t>
        </r>
        <r>
          <rPr>
            <sz val="9"/>
            <color indexed="81"/>
            <rFont val="돋움"/>
            <family val="3"/>
            <charset val="129"/>
          </rPr>
          <t>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현재주가의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몇배인가를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나타내므로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클수록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좋음</t>
        </r>
      </text>
    </comment>
    <comment ref="O1" authorId="0">
      <text>
        <r>
          <rPr>
            <sz val="9"/>
            <color indexed="81"/>
            <rFont val="Tahoma"/>
            <family val="2"/>
          </rPr>
          <t>1</t>
        </r>
        <r>
          <rPr>
            <sz val="9"/>
            <color indexed="81"/>
            <rFont val="돋움"/>
            <family val="3"/>
            <charset val="129"/>
          </rPr>
          <t>미만</t>
        </r>
        <r>
          <rPr>
            <sz val="9"/>
            <color indexed="81"/>
            <rFont val="Tahoma"/>
            <family val="2"/>
          </rPr>
          <t xml:space="preserve"> : Good
1~2 : Not Bad
2</t>
        </r>
        <r>
          <rPr>
            <sz val="9"/>
            <color indexed="81"/>
            <rFont val="돋움"/>
            <family val="3"/>
            <charset val="129"/>
          </rPr>
          <t>이상</t>
        </r>
        <r>
          <rPr>
            <sz val="9"/>
            <color indexed="81"/>
            <rFont val="Tahoma"/>
            <family val="2"/>
          </rPr>
          <t>: Bad (</t>
        </r>
        <r>
          <rPr>
            <sz val="9"/>
            <color indexed="81"/>
            <rFont val="돋움"/>
            <family val="3"/>
            <charset val="129"/>
          </rPr>
          <t>투자불가</t>
        </r>
        <r>
          <rPr>
            <sz val="9"/>
            <color indexed="81"/>
            <rFont val="Tahoma"/>
            <family val="2"/>
          </rPr>
          <t>)</t>
        </r>
      </text>
    </comment>
    <comment ref="P1" authorId="0">
      <text>
        <r>
          <rPr>
            <sz val="9"/>
            <color indexed="81"/>
            <rFont val="Tahoma"/>
            <family val="2"/>
          </rPr>
          <t>1</t>
        </r>
        <r>
          <rPr>
            <sz val="9"/>
            <color indexed="81"/>
            <rFont val="돋움"/>
            <family val="3"/>
            <charset val="129"/>
          </rPr>
          <t>미만</t>
        </r>
        <r>
          <rPr>
            <sz val="9"/>
            <color indexed="81"/>
            <rFont val="Tahoma"/>
            <family val="2"/>
          </rPr>
          <t xml:space="preserve"> : Good
1~2 : Not Bad
2</t>
        </r>
        <r>
          <rPr>
            <sz val="9"/>
            <color indexed="81"/>
            <rFont val="돋움"/>
            <family val="3"/>
            <charset val="129"/>
          </rPr>
          <t>이상</t>
        </r>
        <r>
          <rPr>
            <sz val="9"/>
            <color indexed="81"/>
            <rFont val="Tahoma"/>
            <family val="2"/>
          </rPr>
          <t>: Bad (</t>
        </r>
        <r>
          <rPr>
            <sz val="9"/>
            <color indexed="81"/>
            <rFont val="돋움"/>
            <family val="3"/>
            <charset val="129"/>
          </rPr>
          <t>투자불가</t>
        </r>
        <r>
          <rPr>
            <sz val="9"/>
            <color indexed="81"/>
            <rFont val="Tahoma"/>
            <family val="2"/>
          </rPr>
          <t>)</t>
        </r>
      </text>
    </comment>
    <comment ref="R1" authorId="0">
      <text>
        <r>
          <rPr>
            <sz val="9"/>
            <color indexed="81"/>
            <rFont val="돋움"/>
            <family val="3"/>
            <charset val="129"/>
          </rPr>
          <t>적정주가란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상승가능한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이론적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한계주가란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의미임</t>
        </r>
        <r>
          <rPr>
            <sz val="9"/>
            <color indexed="81"/>
            <rFont val="Tahoma"/>
            <family val="2"/>
          </rPr>
          <t xml:space="preserve">.
</t>
        </r>
        <r>
          <rPr>
            <sz val="9"/>
            <color indexed="81"/>
            <rFont val="돋움"/>
            <family val="3"/>
            <charset val="129"/>
          </rPr>
          <t>실제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매도는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이보다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낮은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가격으로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목표주가를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설정함</t>
        </r>
        <r>
          <rPr>
            <sz val="9"/>
            <color indexed="81"/>
            <rFont val="Tahoma"/>
            <family val="2"/>
          </rPr>
          <t>.</t>
        </r>
      </text>
    </comment>
    <comment ref="S1" authorId="0">
      <text>
        <r>
          <rPr>
            <sz val="9"/>
            <color indexed="81"/>
            <rFont val="돋움"/>
            <family val="3"/>
            <charset val="129"/>
          </rPr>
          <t>적정주가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대비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현재주가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위치
</t>
        </r>
        <r>
          <rPr>
            <sz val="9"/>
            <color indexed="81"/>
            <rFont val="Tahoma"/>
            <family val="2"/>
          </rPr>
          <t>100%</t>
        </r>
        <r>
          <rPr>
            <sz val="9"/>
            <color indexed="81"/>
            <rFont val="돋움"/>
            <family val="3"/>
            <charset val="129"/>
          </rPr>
          <t>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현재주가</t>
        </r>
        <r>
          <rPr>
            <sz val="9"/>
            <color indexed="81"/>
            <rFont val="Tahoma"/>
            <family val="2"/>
          </rPr>
          <t>=</t>
        </r>
        <r>
          <rPr>
            <sz val="9"/>
            <color indexed="81"/>
            <rFont val="돋움"/>
            <family val="3"/>
            <charset val="129"/>
          </rPr>
          <t xml:space="preserve">적정주가
</t>
        </r>
        <r>
          <rPr>
            <sz val="9"/>
            <color indexed="81"/>
            <rFont val="Tahoma"/>
            <family val="2"/>
          </rPr>
          <t>100%</t>
        </r>
        <r>
          <rPr>
            <sz val="9"/>
            <color indexed="81"/>
            <rFont val="돋움"/>
            <family val="3"/>
            <charset val="129"/>
          </rPr>
          <t>보다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작을수록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저평가
</t>
        </r>
        <r>
          <rPr>
            <sz val="9"/>
            <color indexed="81"/>
            <rFont val="Tahoma"/>
            <family val="2"/>
          </rPr>
          <t>100%</t>
        </r>
        <r>
          <rPr>
            <sz val="9"/>
            <color indexed="81"/>
            <rFont val="돋움"/>
            <family val="3"/>
            <charset val="129"/>
          </rPr>
          <t>보다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높을수록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고평가
</t>
        </r>
        <r>
          <rPr>
            <sz val="9"/>
            <color indexed="81"/>
            <rFont val="Tahoma"/>
            <family val="2"/>
          </rPr>
          <t>50%</t>
        </r>
        <r>
          <rPr>
            <sz val="9"/>
            <color indexed="81"/>
            <rFont val="돋움"/>
            <family val="3"/>
            <charset val="129"/>
          </rPr>
          <t>이하는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빨간글자
</t>
        </r>
        <r>
          <rPr>
            <sz val="9"/>
            <color indexed="81"/>
            <rFont val="Tahoma"/>
            <family val="2"/>
          </rPr>
          <t>100%</t>
        </r>
        <r>
          <rPr>
            <sz val="9"/>
            <color indexed="81"/>
            <rFont val="돋움"/>
            <family val="3"/>
            <charset val="129"/>
          </rPr>
          <t>이상은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파란글자</t>
        </r>
      </text>
    </comment>
    <comment ref="T1" authorId="0">
      <text>
        <r>
          <rPr>
            <sz val="9"/>
            <color indexed="81"/>
            <rFont val="Tahoma"/>
            <family val="2"/>
          </rPr>
          <t xml:space="preserve">100% </t>
        </r>
        <r>
          <rPr>
            <sz val="9"/>
            <color indexed="81"/>
            <rFont val="돋움"/>
            <family val="3"/>
            <charset val="129"/>
          </rPr>
          <t>이상은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빨간색
</t>
        </r>
        <r>
          <rPr>
            <sz val="9"/>
            <color indexed="81"/>
            <rFont val="Tahoma"/>
            <family val="2"/>
          </rPr>
          <t xml:space="preserve">0% </t>
        </r>
        <r>
          <rPr>
            <sz val="9"/>
            <color indexed="81"/>
            <rFont val="돋움"/>
            <family val="3"/>
            <charset val="129"/>
          </rPr>
          <t>미만은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파란색</t>
        </r>
      </text>
    </comment>
    <comment ref="U1" authorId="0">
      <text>
        <r>
          <rPr>
            <sz val="9"/>
            <color indexed="81"/>
            <rFont val="돋움"/>
            <family val="3"/>
            <charset val="129"/>
          </rPr>
          <t>애널리스트들의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목표주가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평균값</t>
        </r>
        <r>
          <rPr>
            <sz val="9"/>
            <color indexed="81"/>
            <rFont val="Tahoma"/>
            <family val="2"/>
          </rPr>
          <t>.</t>
        </r>
        <r>
          <rPr>
            <sz val="9"/>
            <color indexed="81"/>
            <rFont val="돋움"/>
            <family val="3"/>
            <charset val="129"/>
          </rPr>
          <t xml:space="preserve">
현재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주가를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중시한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산출값이므로
참고만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할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것</t>
        </r>
        <r>
          <rPr>
            <sz val="9"/>
            <color indexed="81"/>
            <rFont val="Tahoma"/>
            <family val="2"/>
          </rPr>
          <t>.</t>
        </r>
      </text>
    </comment>
  </commentList>
</comments>
</file>

<file path=xl/sharedStrings.xml><?xml version="1.0" encoding="utf-8"?>
<sst xmlns="http://schemas.openxmlformats.org/spreadsheetml/2006/main" count="109" uniqueCount="98">
  <si>
    <t>한국쉘석유</t>
    <phoneticPr fontId="3" type="noConversion"/>
  </si>
  <si>
    <t>종목명</t>
    <phoneticPr fontId="3" type="noConversion"/>
  </si>
  <si>
    <t>대창단조</t>
    <phoneticPr fontId="3" type="noConversion"/>
  </si>
  <si>
    <t>대성파인텍</t>
    <phoneticPr fontId="3" type="noConversion"/>
  </si>
  <si>
    <t>아바코</t>
    <phoneticPr fontId="3" type="noConversion"/>
  </si>
  <si>
    <t>현재주가</t>
    <phoneticPr fontId="3" type="noConversion"/>
  </si>
  <si>
    <t>EPS</t>
    <phoneticPr fontId="3" type="noConversion"/>
  </si>
  <si>
    <t>기대수익률</t>
    <phoneticPr fontId="3" type="noConversion"/>
  </si>
  <si>
    <t>고려아연</t>
    <phoneticPr fontId="3" type="noConversion"/>
  </si>
  <si>
    <t>평가일</t>
    <phoneticPr fontId="3" type="noConversion"/>
  </si>
  <si>
    <t>동서</t>
    <phoneticPr fontId="3" type="noConversion"/>
  </si>
  <si>
    <t>KB금융</t>
    <phoneticPr fontId="3" type="noConversion"/>
  </si>
  <si>
    <t>KB금융</t>
    <phoneticPr fontId="3" type="noConversion"/>
  </si>
  <si>
    <t>컨센서스</t>
    <phoneticPr fontId="3" type="noConversion"/>
  </si>
  <si>
    <t>패리티</t>
    <phoneticPr fontId="3" type="noConversion"/>
  </si>
  <si>
    <t>만도</t>
    <phoneticPr fontId="3" type="noConversion"/>
  </si>
  <si>
    <t>아모레퍼시픽</t>
    <phoneticPr fontId="3" type="noConversion"/>
  </si>
  <si>
    <t>만도</t>
    <phoneticPr fontId="3" type="noConversion"/>
  </si>
  <si>
    <t>BPS</t>
    <phoneticPr fontId="3" type="noConversion"/>
  </si>
  <si>
    <t>ROE</t>
    <phoneticPr fontId="3" type="noConversion"/>
  </si>
  <si>
    <t>삼성전자</t>
    <phoneticPr fontId="3" type="noConversion"/>
  </si>
  <si>
    <t>LIG넥스원</t>
    <phoneticPr fontId="3" type="noConversion"/>
  </si>
  <si>
    <t>락앤락</t>
    <phoneticPr fontId="3" type="noConversion"/>
  </si>
  <si>
    <t>풍산</t>
    <phoneticPr fontId="3" type="noConversion"/>
  </si>
  <si>
    <t>GKL</t>
    <phoneticPr fontId="3" type="noConversion"/>
  </si>
  <si>
    <t>LG</t>
    <phoneticPr fontId="3" type="noConversion"/>
  </si>
  <si>
    <t>아세아시멘트</t>
    <phoneticPr fontId="3" type="noConversion"/>
  </si>
  <si>
    <t>컴투스</t>
    <phoneticPr fontId="3" type="noConversion"/>
  </si>
  <si>
    <t>DPS</t>
    <phoneticPr fontId="3" type="noConversion"/>
  </si>
  <si>
    <t>적정주가</t>
    <phoneticPr fontId="3" type="noConversion"/>
  </si>
  <si>
    <t>BYC</t>
    <phoneticPr fontId="3" type="noConversion"/>
  </si>
  <si>
    <t>LG전자</t>
    <phoneticPr fontId="3" type="noConversion"/>
  </si>
  <si>
    <t>ROE/r</t>
    <phoneticPr fontId="3" type="noConversion"/>
  </si>
  <si>
    <t>스카이라이프</t>
    <phoneticPr fontId="3" type="noConversion"/>
  </si>
  <si>
    <t>뷰웍스</t>
    <phoneticPr fontId="3" type="noConversion"/>
  </si>
  <si>
    <t>비아트론</t>
    <phoneticPr fontId="3" type="noConversion"/>
  </si>
  <si>
    <t>유니테스트</t>
    <phoneticPr fontId="3" type="noConversion"/>
  </si>
  <si>
    <t>LG이노텍</t>
    <phoneticPr fontId="3" type="noConversion"/>
  </si>
  <si>
    <t>농심</t>
    <phoneticPr fontId="3" type="noConversion"/>
  </si>
  <si>
    <t>r</t>
    <phoneticPr fontId="3" type="noConversion"/>
  </si>
  <si>
    <t>시가수익율</t>
    <phoneticPr fontId="3" type="noConversion"/>
  </si>
  <si>
    <t>한농화성</t>
    <phoneticPr fontId="3" type="noConversion"/>
  </si>
  <si>
    <t>현대글로비스</t>
    <phoneticPr fontId="3" type="noConversion"/>
  </si>
  <si>
    <t>요구수익률</t>
    <phoneticPr fontId="3" type="noConversion"/>
  </si>
  <si>
    <t>삼성전자</t>
    <phoneticPr fontId="3" type="noConversion"/>
  </si>
  <si>
    <t>케이씨텍</t>
    <phoneticPr fontId="3" type="noConversion"/>
  </si>
  <si>
    <t>자본배율</t>
    <phoneticPr fontId="3" type="noConversion"/>
  </si>
  <si>
    <t>PER</t>
    <phoneticPr fontId="3" type="noConversion"/>
  </si>
  <si>
    <t>PERR</t>
    <phoneticPr fontId="3" type="noConversion"/>
  </si>
  <si>
    <t>PBRR</t>
    <phoneticPr fontId="3" type="noConversion"/>
  </si>
  <si>
    <r>
      <t>P</t>
    </r>
    <r>
      <rPr>
        <sz val="10"/>
        <color theme="1"/>
        <rFont val="맑은 고딕"/>
        <family val="2"/>
        <charset val="129"/>
        <scheme val="minor"/>
      </rPr>
      <t>BR</t>
    </r>
    <phoneticPr fontId="3" type="noConversion"/>
  </si>
  <si>
    <t>풍산</t>
    <phoneticPr fontId="3" type="noConversion"/>
  </si>
  <si>
    <t>배당수익률</t>
    <phoneticPr fontId="3" type="noConversion"/>
  </si>
  <si>
    <t>송원산업</t>
    <phoneticPr fontId="3" type="noConversion"/>
  </si>
  <si>
    <t>삼성전자</t>
    <phoneticPr fontId="3" type="noConversion"/>
  </si>
  <si>
    <t>풍산</t>
    <phoneticPr fontId="3" type="noConversion"/>
  </si>
  <si>
    <t>크라운제과</t>
    <phoneticPr fontId="3" type="noConversion"/>
  </si>
  <si>
    <t>GS홈쇼핑</t>
    <phoneticPr fontId="3" type="noConversion"/>
  </si>
  <si>
    <t>EPS가 음수(당기 순이익 적자)이면 BED공식으로는 적정주가가 계산되지 않습니다.</t>
    <phoneticPr fontId="3" type="noConversion"/>
  </si>
  <si>
    <t>당기순이익이 적자일 경우 ROE(자기자본이익률)도 음수가 되기 때문입니다.</t>
    <phoneticPr fontId="3" type="noConversion"/>
  </si>
  <si>
    <t>ROE, 시가수익률, 배당수익률의 막대그래프는 조건부서식의 데이터 막대를 적용한 것입니다.</t>
    <phoneticPr fontId="3" type="noConversion"/>
  </si>
  <si>
    <t>이때는 ROE, 시가수익률, 배당수익률 수치만 세로로 범위 지정한 후 엑셀 상단의 메뉴중 조건부서식-&gt;데이터 막대-&gt;해당 색상 을 선택하시면 정확히 교정됩니다.</t>
    <phoneticPr fontId="3" type="noConversion"/>
  </si>
  <si>
    <t>대부분의 성장주들은 BPS가 현재주가에 비해 지나치게 낮습니다.</t>
    <phoneticPr fontId="3" type="noConversion"/>
  </si>
  <si>
    <t>이렇게 되면 적정주가는 현재주가의 몇분의 1에 불과한 턱없이 낮은 값이 나오게 되어 적정주가의 의미가 없게 됩니다.</t>
    <phoneticPr fontId="3" type="noConversion"/>
  </si>
  <si>
    <t>비고</t>
    <phoneticPr fontId="3" type="noConversion"/>
  </si>
  <si>
    <t>따라서 포트폴리오에 적자 종목을 신규편입할 필요가 없으며 보유종목이 이런 경우에 해당될때는 가치투자자로서의 손절매를 고려해야 합니다.</t>
    <phoneticPr fontId="3" type="noConversion"/>
  </si>
  <si>
    <t>Excel Valuation Sheet가 책 출간후 처음으로 업데이트 되었습니다.</t>
    <phoneticPr fontId="3" type="noConversion"/>
  </si>
  <si>
    <t>어느 독자님의 문의에 답변 드리면서 이 부분을 세밀히 들여다 보았습니다.</t>
  </si>
  <si>
    <t>PER적정주가와 PBR적정주가란을 없앴습니다.</t>
  </si>
  <si>
    <t>BED 적정주가의 검증을 위해 도입했었는데</t>
  </si>
  <si>
    <t xml:space="preserve">BED 적정주가는 PERR과 PBRR로 쉽고 간단히 검증할 수 있으므로 </t>
  </si>
  <si>
    <t>굳이 혼란만 초래하는 PER적정주가와 PBR적정주가는 사용하지 않기로 했습니다.</t>
  </si>
  <si>
    <t>3가지 가격간에 격차가 클때도 있어서 BED적정주가 검증이 더욱 어려워지는 경향이 있었습니다.</t>
    <phoneticPr fontId="3" type="noConversion"/>
  </si>
  <si>
    <t>5년PER과 5년PBR 대신 단순PER와 PBR로 교체했습니다.</t>
    <phoneticPr fontId="3" type="noConversion"/>
  </si>
  <si>
    <t>따라서 굳이 itooza.com에서 해당 수치를 가져올 필요없이 BPS와 EPS만 넣으면 자동계산됩니다.</t>
    <phoneticPr fontId="3" type="noConversion"/>
  </si>
  <si>
    <t>그 이유가 무엇일까 궁금해서 좀더 알아보니 기업에 따라서 5년중 어느 해는 EPS가 마이너스가 나와 PER값이 없어서(N/A) 그런 것으로 결론냈습니다.</t>
  </si>
  <si>
    <t>또한 기존의 5년PER과 5년PBR을 사용할 경우의 맹점도 있습니다.</t>
    <phoneticPr fontId="3" type="noConversion"/>
  </si>
  <si>
    <t>최근 3년치나 5년치의 평균 PER와 PBR을 이용할 경우, 최근 몇 년 동안 주가가 많이 올라 상당히 고평가된 시기라면 평균 PER와 PBR값도 당연히 높아집니다.</t>
    <phoneticPr fontId="3" type="noConversion"/>
  </si>
  <si>
    <t>그렇게되면 고평가된 PER와 PBR을 사용하게 되어 적정주가도 과도한 수치가 나올 수 있습니다.</t>
    <phoneticPr fontId="3" type="noConversion"/>
  </si>
  <si>
    <t>당연한 말입니다. 주가라는 건 늘 미래의 성장과 가치를 투자자들이 평가해서 거래하는 가격이니까요.</t>
  </si>
  <si>
    <t>필립 피셔의 '위대한 기업에 투자하라' 212페이지에 다음과 같은 말도 있네요.</t>
    <phoneticPr fontId="3" type="noConversion"/>
  </si>
  <si>
    <t>그래서 저의 Valuation Sheet에서도 그동안 사용해왔던 5년PER과 5년PBR 필드를 제거하고 앞으로 다가오는 EPS에 집중하기로 했습니다.</t>
    <phoneticPr fontId="3" type="noConversion"/>
  </si>
  <si>
    <t>올해 1월에 제가 단순PER, PBR과 5년PER, 5년PBR을 사용해 도출된 PERR과 PBRR값 두 종류의 크기 비교를 해봤습니다.</t>
    <phoneticPr fontId="3" type="noConversion"/>
  </si>
  <si>
    <t>그 이후로는 굳이 많은 시간 들여 5년PER과 5년PBR값을 정교하게 취득하려는 노력보다는 당장 올해 또는 1년후의 EPS를 좀더 잘 알아내서 그 EPS와 전년도 결산 BPS만 사용해 구한 PER로 PERR을 구하고 있고 별 문제 없이 사용하고 있습니다.</t>
    <phoneticPr fontId="3" type="noConversion"/>
  </si>
  <si>
    <t>아이투자에서 제시한 2개의 값을 넣어서 277건을 비교해 봤는데 5년PERR과 5년PBRR이 단순PERR과 PBRR 보다 크게 또는 훨씬 크게 나온 건수가 약 70% 가까이나 되더군요.</t>
    <phoneticPr fontId="3" type="noConversion"/>
  </si>
  <si>
    <t>그리고 자본배율이라 이름 붙인 필드를 추가했습니다.</t>
    <phoneticPr fontId="3" type="noConversion"/>
  </si>
  <si>
    <t>자본배율은 PBR의 역수이며, 주당순자산(BPS)이 현재주가의 몇배인가를 나타냅니다.</t>
    <phoneticPr fontId="3" type="noConversion"/>
  </si>
  <si>
    <t>자본배율이 클수록 일종의 안전마진이 커지는 셈이므로 심리적으로 편안해집니다.</t>
    <phoneticPr fontId="3" type="noConversion"/>
  </si>
  <si>
    <t>또한 성장주의 경우에도 현재의 BED공식으로 적정주가가 제대로 계산되지 않습니다.</t>
    <phoneticPr fontId="3" type="noConversion"/>
  </si>
  <si>
    <t>BED공식은 BPS가 중요인수이므로 가치주의 적정주가를 구하는데 최적화되어 있습니다.</t>
    <phoneticPr fontId="3" type="noConversion"/>
  </si>
  <si>
    <t xml:space="preserve">개정판 출간시에는 성장주의 적정주가를 구할 수 있는 BED공식을 실을 수 있도록 연구중입니다. </t>
    <phoneticPr fontId="3" type="noConversion"/>
  </si>
  <si>
    <t>새로운 종목 데이터가 들어오고 나가면 이 막대그래프의 길이가 정확하지 않을 수도 있습니다.</t>
    <phoneticPr fontId="3" type="noConversion"/>
  </si>
  <si>
    <t>4~5년전의 주가수익비율을 안다고 해서 어떤 주식의 현재 주가 수준을 가늠하는데 도움이 되는 것은 아니다._x000D_
지금 중요한 것은 과거 5년간의 순이익이 아니라 향후 5년간의 순이익이라는 점이다.</t>
    <phoneticPr fontId="3" type="noConversion"/>
  </si>
  <si>
    <t>예제로 들어있는 종목들은 과거에 제가 투자했던 종목도 있고 현재 보유중인 종목도 포함되어 있습니다.</t>
    <phoneticPr fontId="3" type="noConversion"/>
  </si>
  <si>
    <t>여기에 계산된 적정주가가 정확히 들어맞는 건 아니므로 투자판단은 독자님 스스로 하시기 바랍니다.</t>
    <phoneticPr fontId="3" type="noConversion"/>
  </si>
  <si>
    <t>Valuation은 3V중 한가지 요소에 포함될 뿐이므로 실제 투자에 이용하시려면 책에서 안내드린대로 좀더 세부적인 부분을 살펴보셔야 합니다.</t>
    <phoneticPr fontId="3" type="noConversion"/>
  </si>
  <si>
    <t>워런 버핏이 한 말을 잊지 마세요.</t>
    <phoneticPr fontId="3" type="noConversion"/>
  </si>
  <si>
    <t>정확히 맞히려다 완전히 빗나가는 것보다는 대충이라도 맞히는 편이 낫다.</t>
    <phoneticPr fontId="3" type="noConversion"/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</si>
</sst>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176" formatCode="0.0%"/>
    <numFmt numFmtId="177" formatCode="_-* #,##0.00_-;\-* #,##0.00_-;_-* &quot;-&quot;_-;_-@_-"/>
    <numFmt numFmtId="178" formatCode="_-* #,##0.0_-;\-* #,##0.0_-;_-* &quot;-&quot;_-;_-@_-"/>
    <numFmt numFmtId="179" formatCode="0.0_);[Red]\(0.0\)"/>
    <numFmt numFmtId="180" formatCode="0.00_ "/>
  </numFmts>
  <fonts count="23">
    <font>
      <sz val="10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0"/>
      <color rgb="FF006100"/>
      <name val="맑은 고딕"/>
      <family val="2"/>
      <charset val="129"/>
      <scheme val="minor"/>
    </font>
    <font>
      <sz val="10"/>
      <color rgb="FF9C0006"/>
      <name val="맑은 고딕"/>
      <family val="2"/>
      <charset val="129"/>
      <scheme val="minor"/>
    </font>
    <font>
      <sz val="10"/>
      <color rgb="FF9C6500"/>
      <name val="맑은 고딕"/>
      <family val="2"/>
      <charset val="129"/>
      <scheme val="minor"/>
    </font>
    <font>
      <sz val="10"/>
      <color rgb="FF3F3F76"/>
      <name val="맑은 고딕"/>
      <family val="2"/>
      <charset val="129"/>
      <scheme val="minor"/>
    </font>
    <font>
      <b/>
      <sz val="10"/>
      <color rgb="FF3F3F3F"/>
      <name val="맑은 고딕"/>
      <family val="2"/>
      <charset val="129"/>
      <scheme val="minor"/>
    </font>
    <font>
      <b/>
      <sz val="10"/>
      <color rgb="FFFA7D00"/>
      <name val="맑은 고딕"/>
      <family val="2"/>
      <charset val="129"/>
      <scheme val="minor"/>
    </font>
    <font>
      <sz val="10"/>
      <color rgb="FFFA7D00"/>
      <name val="맑은 고딕"/>
      <family val="2"/>
      <charset val="129"/>
      <scheme val="minor"/>
    </font>
    <font>
      <b/>
      <sz val="10"/>
      <color theme="0"/>
      <name val="맑은 고딕"/>
      <family val="2"/>
      <charset val="129"/>
      <scheme val="minor"/>
    </font>
    <font>
      <sz val="10"/>
      <color rgb="FFFF0000"/>
      <name val="맑은 고딕"/>
      <family val="2"/>
      <charset val="129"/>
      <scheme val="minor"/>
    </font>
    <font>
      <i/>
      <sz val="10"/>
      <color rgb="FF7F7F7F"/>
      <name val="맑은 고딕"/>
      <family val="2"/>
      <charset val="129"/>
      <scheme val="minor"/>
    </font>
    <font>
      <b/>
      <sz val="10"/>
      <color theme="1"/>
      <name val="맑은 고딕"/>
      <family val="2"/>
      <charset val="129"/>
      <scheme val="minor"/>
    </font>
    <font>
      <sz val="10"/>
      <color theme="0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6" borderId="4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2" fillId="0" borderId="0" xfId="44" applyFont="1" applyAlignment="1">
      <alignment horizontal="center" vertical="center"/>
    </xf>
    <xf numFmtId="41" fontId="22" fillId="0" borderId="0" xfId="45" applyFont="1" applyAlignment="1">
      <alignment horizontal="center" vertical="center"/>
    </xf>
    <xf numFmtId="41" fontId="22" fillId="34" borderId="0" xfId="45" applyFont="1" applyFill="1" applyAlignment="1">
      <alignment horizontal="center" vertical="center"/>
    </xf>
    <xf numFmtId="0" fontId="22" fillId="33" borderId="0" xfId="44" applyFont="1" applyFill="1" applyAlignment="1">
      <alignment horizontal="center" vertical="center"/>
    </xf>
    <xf numFmtId="0" fontId="22" fillId="0" borderId="0" xfId="44" applyFont="1">
      <alignment vertical="center"/>
    </xf>
    <xf numFmtId="14" fontId="22" fillId="0" borderId="0" xfId="44" applyNumberFormat="1" applyFont="1">
      <alignment vertical="center"/>
    </xf>
    <xf numFmtId="41" fontId="22" fillId="0" borderId="0" xfId="45" applyFont="1">
      <alignment vertical="center"/>
    </xf>
    <xf numFmtId="177" fontId="22" fillId="0" borderId="0" xfId="45" applyNumberFormat="1" applyFont="1">
      <alignment vertical="center"/>
    </xf>
    <xf numFmtId="41" fontId="22" fillId="34" borderId="0" xfId="45" applyFont="1" applyFill="1">
      <alignment vertical="center"/>
    </xf>
    <xf numFmtId="41" fontId="22" fillId="33" borderId="0" xfId="45" applyFont="1" applyFill="1">
      <alignment vertical="center"/>
    </xf>
    <xf numFmtId="41" fontId="22" fillId="33" borderId="0" xfId="45" applyNumberFormat="1" applyFont="1" applyFill="1">
      <alignment vertical="center"/>
    </xf>
    <xf numFmtId="41" fontId="22" fillId="0" borderId="0" xfId="45" applyFont="1" applyFill="1">
      <alignment vertical="center"/>
    </xf>
    <xf numFmtId="41" fontId="22" fillId="0" borderId="0" xfId="45" applyNumberFormat="1" applyFont="1" applyFill="1">
      <alignment vertical="center"/>
    </xf>
    <xf numFmtId="0" fontId="0" fillId="0" borderId="0" xfId="44" applyFont="1" applyAlignment="1">
      <alignment horizontal="center" vertical="center"/>
    </xf>
    <xf numFmtId="176" fontId="22" fillId="0" borderId="0" xfId="2" applyNumberFormat="1" applyFont="1">
      <alignment vertical="center"/>
    </xf>
    <xf numFmtId="41" fontId="22" fillId="0" borderId="0" xfId="1" applyFont="1">
      <alignment vertical="center"/>
    </xf>
    <xf numFmtId="178" fontId="0" fillId="0" borderId="0" xfId="1" applyNumberFormat="1" applyFont="1" applyAlignment="1">
      <alignment horizontal="center" vertical="center"/>
    </xf>
    <xf numFmtId="178" fontId="22" fillId="0" borderId="0" xfId="1" applyNumberFormat="1" applyFont="1">
      <alignment vertical="center"/>
    </xf>
    <xf numFmtId="41" fontId="0" fillId="35" borderId="0" xfId="1" applyFont="1" applyFill="1" applyAlignment="1">
      <alignment horizontal="center" vertical="center"/>
    </xf>
    <xf numFmtId="41" fontId="22" fillId="35" borderId="0" xfId="1" applyFont="1" applyFill="1">
      <alignment vertical="center"/>
    </xf>
    <xf numFmtId="0" fontId="22" fillId="0" borderId="0" xfId="44" applyFont="1" applyFill="1">
      <alignment vertical="center"/>
    </xf>
    <xf numFmtId="177" fontId="22" fillId="0" borderId="0" xfId="1" applyNumberFormat="1" applyFont="1">
      <alignment vertical="center"/>
    </xf>
    <xf numFmtId="177" fontId="0" fillId="0" borderId="0" xfId="1" applyNumberFormat="1" applyFont="1" applyAlignment="1">
      <alignment horizontal="center" vertical="center"/>
    </xf>
    <xf numFmtId="179" fontId="22" fillId="0" borderId="0" xfId="45" applyNumberFormat="1" applyFont="1" applyAlignment="1">
      <alignment horizontal="center" vertical="center"/>
    </xf>
    <xf numFmtId="179" fontId="22" fillId="0" borderId="0" xfId="45" applyNumberFormat="1" applyFont="1">
      <alignment vertical="center"/>
    </xf>
    <xf numFmtId="177" fontId="22" fillId="0" borderId="0" xfId="45" applyNumberFormat="1" applyFont="1" applyFill="1">
      <alignment vertical="center"/>
    </xf>
    <xf numFmtId="14" fontId="22" fillId="0" borderId="0" xfId="44" applyNumberFormat="1" applyFont="1" applyFill="1">
      <alignment vertical="center"/>
    </xf>
    <xf numFmtId="179" fontId="22" fillId="0" borderId="0" xfId="45" applyNumberFormat="1" applyFont="1" applyFill="1">
      <alignment vertical="center"/>
    </xf>
    <xf numFmtId="178" fontId="22" fillId="0" borderId="0" xfId="1" applyNumberFormat="1" applyFont="1" applyFill="1">
      <alignment vertical="center"/>
    </xf>
    <xf numFmtId="177" fontId="22" fillId="0" borderId="0" xfId="1" applyNumberFormat="1" applyFont="1" applyFill="1">
      <alignment vertical="center"/>
    </xf>
    <xf numFmtId="176" fontId="22" fillId="0" borderId="0" xfId="2" applyNumberFormat="1" applyFont="1" applyFill="1">
      <alignment vertical="center"/>
    </xf>
    <xf numFmtId="0" fontId="0" fillId="36" borderId="0" xfId="44" applyFont="1" applyFill="1" applyAlignment="1">
      <alignment horizontal="center" vertical="center"/>
    </xf>
    <xf numFmtId="177" fontId="22" fillId="36" borderId="0" xfId="45" applyNumberFormat="1" applyFont="1" applyFill="1">
      <alignment vertical="center"/>
    </xf>
    <xf numFmtId="180" fontId="22" fillId="0" borderId="0" xfId="44" applyNumberFormat="1" applyFont="1">
      <alignment vertical="center"/>
    </xf>
    <xf numFmtId="180" fontId="22" fillId="0" borderId="0" xfId="44" applyNumberFormat="1" applyFont="1" applyFill="1">
      <alignment vertical="center"/>
    </xf>
    <xf numFmtId="31" fontId="0" fillId="0" borderId="0" xfId="0" applyNumberFormat="1">
      <alignment vertical="center"/>
    </xf>
    <xf numFmtId="0" fontId="18" fillId="0" borderId="0" xfId="0" applyFont="1">
      <alignment vertical="center"/>
    </xf>
  </cellXfs>
  <cellStyles count="47">
    <cellStyle name="20% - 강조색1" xfId="21" builtinId="30" customBuiltin="1"/>
    <cellStyle name="20% - 강조색2" xfId="25" builtinId="34" customBuiltin="1"/>
    <cellStyle name="20% - 강조색3" xfId="29" builtinId="38" customBuiltin="1"/>
    <cellStyle name="20% - 강조색4" xfId="33" builtinId="42" customBuiltin="1"/>
    <cellStyle name="20% - 강조색5" xfId="37" builtinId="46" customBuiltin="1"/>
    <cellStyle name="20% - 강조색6" xfId="41" builtinId="50" customBuiltin="1"/>
    <cellStyle name="40% - 강조색1" xfId="22" builtinId="31" customBuiltin="1"/>
    <cellStyle name="40% - 강조색2" xfId="26" builtinId="35" customBuiltin="1"/>
    <cellStyle name="40% - 강조색3" xfId="30" builtinId="39" customBuiltin="1"/>
    <cellStyle name="40% - 강조색4" xfId="34" builtinId="43" customBuiltin="1"/>
    <cellStyle name="40% - 강조색5" xfId="38" builtinId="47" customBuiltin="1"/>
    <cellStyle name="40% - 강조색6" xfId="42" builtinId="51" customBuiltin="1"/>
    <cellStyle name="60% - 강조색1" xfId="23" builtinId="32" customBuiltin="1"/>
    <cellStyle name="60% - 강조색2" xfId="27" builtinId="36" customBuiltin="1"/>
    <cellStyle name="60% - 강조색3" xfId="31" builtinId="40" customBuiltin="1"/>
    <cellStyle name="60% - 강조색4" xfId="35" builtinId="44" customBuiltin="1"/>
    <cellStyle name="60% - 강조색5" xfId="39" builtinId="48" customBuiltin="1"/>
    <cellStyle name="60% - 강조색6" xfId="43" builtinId="52" customBuiltin="1"/>
    <cellStyle name="강조색1" xfId="20" builtinId="29" customBuiltin="1"/>
    <cellStyle name="강조색2" xfId="24" builtinId="33" customBuiltin="1"/>
    <cellStyle name="강조색3" xfId="28" builtinId="37" customBuiltin="1"/>
    <cellStyle name="강조색4" xfId="32" builtinId="41" customBuiltin="1"/>
    <cellStyle name="강조색5" xfId="36" builtinId="45" customBuiltin="1"/>
    <cellStyle name="강조색6" xfId="40" builtinId="49" customBuiltin="1"/>
    <cellStyle name="경고문" xfId="16" builtinId="11" customBuiltin="1"/>
    <cellStyle name="계산" xfId="13" builtinId="22" customBuiltin="1"/>
    <cellStyle name="나쁨" xfId="9" builtinId="27" customBuiltin="1"/>
    <cellStyle name="메모" xfId="17" builtinId="10" customBuiltin="1"/>
    <cellStyle name="백분율" xfId="2" builtinId="5"/>
    <cellStyle name="백분율 2" xfId="46"/>
    <cellStyle name="보통" xfId="10" builtinId="28" customBuiltin="1"/>
    <cellStyle name="설명 텍스트" xfId="18" builtinId="53" customBuiltin="1"/>
    <cellStyle name="셀 확인" xfId="15" builtinId="23" customBuiltin="1"/>
    <cellStyle name="쉼표 [0]" xfId="1" builtinId="6"/>
    <cellStyle name="쉼표 [0] 2" xfId="45"/>
    <cellStyle name="연결된 셀" xfId="14" builtinId="24" customBuiltin="1"/>
    <cellStyle name="요약" xfId="19" builtinId="25" customBuiltin="1"/>
    <cellStyle name="입력" xfId="11" builtinId="20" customBuiltin="1"/>
    <cellStyle name="제목" xfId="3" builtinId="15" customBuiltin="1"/>
    <cellStyle name="제목 1" xfId="4" builtinId="16" customBuiltin="1"/>
    <cellStyle name="제목 2" xfId="5" builtinId="17" customBuiltin="1"/>
    <cellStyle name="제목 3" xfId="6" builtinId="18" customBuiltin="1"/>
    <cellStyle name="제목 4" xfId="7" builtinId="19" customBuiltin="1"/>
    <cellStyle name="좋음" xfId="8" builtinId="26" customBuiltin="1"/>
    <cellStyle name="출력" xfId="12" builtinId="21" customBuiltin="1"/>
    <cellStyle name="표준" xfId="0" builtinId="0"/>
    <cellStyle name="표준 2" xfId="44"/>
  </cellStyles>
  <dxfs count="14"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lor rgb="FF0070C0"/>
      </font>
    </dxf>
    <dxf>
      <font>
        <condense val="0"/>
        <extend val="0"/>
        <color rgb="FF9C0006"/>
      </font>
    </dxf>
    <dxf>
      <font>
        <color rgb="FF0070C0"/>
      </font>
    </dxf>
    <dxf>
      <font>
        <color rgb="FF0070C0"/>
      </font>
    </dxf>
    <dxf>
      <font>
        <color theme="3" tint="0.39994506668294322"/>
      </font>
    </dxf>
    <dxf>
      <font>
        <color theme="5"/>
      </font>
    </dxf>
    <dxf>
      <font>
        <color rgb="FF0070C0"/>
      </font>
    </dxf>
    <dxf>
      <font>
        <condense val="0"/>
        <extend val="0"/>
        <color rgb="FF9C0006"/>
      </font>
    </dxf>
    <dxf>
      <font>
        <color rgb="FFC00000"/>
      </font>
    </dxf>
    <dxf>
      <font>
        <color rgb="FF0070C0"/>
      </font>
    </dxf>
    <dxf>
      <font>
        <color rgb="FFC00000"/>
      </font>
    </dxf>
    <dxf>
      <font>
        <color rgb="FF0070C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50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/>
    </sheetView>
  </sheetViews>
  <sheetFormatPr defaultColWidth="9.140625" defaultRowHeight="13.5"/>
  <cols>
    <col min="1" max="1" width="13.7109375" style="5" customWidth="1"/>
    <col min="2" max="2" width="11.28515625" style="5" customWidth="1"/>
    <col min="3" max="3" width="10.28515625" style="7" customWidth="1"/>
    <col min="4" max="4" width="10.7109375" style="7" customWidth="1"/>
    <col min="5" max="5" width="9.7109375" style="7" customWidth="1"/>
    <col min="6" max="6" width="8" style="7" customWidth="1"/>
    <col min="7" max="7" width="9.85546875" style="7" customWidth="1"/>
    <col min="8" max="8" width="10.42578125" style="25" customWidth="1"/>
    <col min="9" max="9" width="10.28515625" style="7" customWidth="1"/>
    <col min="10" max="10" width="6.28515625" style="18" customWidth="1"/>
    <col min="11" max="11" width="8.85546875" style="22" customWidth="1"/>
    <col min="12" max="12" width="10.5703125" style="7" customWidth="1"/>
    <col min="13" max="14" width="8.85546875" style="22" customWidth="1"/>
    <col min="15" max="15" width="10.140625" style="22" customWidth="1"/>
    <col min="16" max="17" width="8.85546875" style="22" customWidth="1"/>
    <col min="18" max="18" width="10.140625" style="16" customWidth="1"/>
    <col min="19" max="21" width="10.7109375" style="5" customWidth="1"/>
    <col min="22" max="22" width="20.7109375" style="5" customWidth="1"/>
    <col min="23" max="16384" width="9.140625" style="5"/>
  </cols>
  <sheetData>
    <row r="1" spans="1:22" s="1" customFormat="1">
      <c r="A1" s="1" t="s">
        <v>1</v>
      </c>
      <c r="B1" s="1" t="s">
        <v>9</v>
      </c>
      <c r="C1" s="3" t="s">
        <v>5</v>
      </c>
      <c r="D1" s="2" t="s">
        <v>18</v>
      </c>
      <c r="E1" s="2" t="s">
        <v>6</v>
      </c>
      <c r="F1" s="2" t="s">
        <v>28</v>
      </c>
      <c r="G1" s="2" t="s">
        <v>19</v>
      </c>
      <c r="H1" s="24" t="s">
        <v>43</v>
      </c>
      <c r="I1" s="2" t="s">
        <v>52</v>
      </c>
      <c r="J1" s="17" t="s">
        <v>39</v>
      </c>
      <c r="K1" s="23" t="s">
        <v>32</v>
      </c>
      <c r="L1" s="2" t="s">
        <v>40</v>
      </c>
      <c r="M1" s="23" t="s">
        <v>46</v>
      </c>
      <c r="N1" s="2" t="s">
        <v>47</v>
      </c>
      <c r="O1" s="32" t="s">
        <v>48</v>
      </c>
      <c r="P1" s="32" t="s">
        <v>49</v>
      </c>
      <c r="Q1" s="14" t="s">
        <v>50</v>
      </c>
      <c r="R1" s="19" t="s">
        <v>29</v>
      </c>
      <c r="S1" s="14" t="s">
        <v>14</v>
      </c>
      <c r="T1" s="14" t="s">
        <v>7</v>
      </c>
      <c r="U1" s="4" t="s">
        <v>13</v>
      </c>
      <c r="V1" s="14" t="s">
        <v>64</v>
      </c>
    </row>
    <row r="2" spans="1:22">
      <c r="A2" s="5" t="s">
        <v>30</v>
      </c>
      <c r="B2" s="6">
        <v>42831</v>
      </c>
      <c r="C2" s="9">
        <v>378000</v>
      </c>
      <c r="D2" s="7">
        <v>469264</v>
      </c>
      <c r="E2" s="7">
        <v>20000</v>
      </c>
      <c r="F2" s="7">
        <v>800</v>
      </c>
      <c r="G2" s="8">
        <f t="shared" ref="G2:G8" si="0">E2/D2*100</f>
        <v>4.2619932490026935</v>
      </c>
      <c r="H2" s="25">
        <v>7.5</v>
      </c>
      <c r="I2" s="8">
        <f t="shared" ref="I2:I7" si="1">F2/C2*100</f>
        <v>0.21164021164021166</v>
      </c>
      <c r="J2" s="18">
        <f t="shared" ref="J2:J8" si="2">IF(I2&lt;1,H2,IF(I2&lt;2,(H2-0.2),IF(I2&lt;3,(H2-0.4),IF(I2&lt;4,(H2-0.6),IF(I2&lt;5,(H2-0.8),(H2-1))))))</f>
        <v>7.5</v>
      </c>
      <c r="K2" s="22">
        <f t="shared" ref="K2:K8" si="3">G2/J2</f>
        <v>0.56826576653369243</v>
      </c>
      <c r="L2" s="8">
        <f t="shared" ref="L2:L7" si="4">(E2/C2)*100</f>
        <v>5.2910052910052912</v>
      </c>
      <c r="M2" s="22">
        <f t="shared" ref="M2:M7" si="5">D2/C2</f>
        <v>1.2414391534391533</v>
      </c>
      <c r="N2" s="8">
        <f t="shared" ref="N2:N7" si="6">C2/E2</f>
        <v>18.899999999999999</v>
      </c>
      <c r="O2" s="33">
        <f t="shared" ref="O2:O8" si="7">N2/G2</f>
        <v>4.4345447999999994</v>
      </c>
      <c r="P2" s="33">
        <f t="shared" ref="P2:P8" si="8">Q2/(G2/10)</f>
        <v>1.8900000000000001</v>
      </c>
      <c r="Q2" s="34">
        <f t="shared" ref="Q2:Q7" si="9">C2/D2</f>
        <v>0.80551672406150909</v>
      </c>
      <c r="R2" s="20">
        <f t="shared" ref="R2:R8" si="10">ROUND(D2*K2,-1)</f>
        <v>266670</v>
      </c>
      <c r="S2" s="15">
        <f t="shared" ref="S2:S7" si="11">C2/R2</f>
        <v>1.4174822814714816</v>
      </c>
      <c r="T2" s="15">
        <f t="shared" ref="T2:T7" si="12">(R2-C2)/C2</f>
        <v>-0.29452380952380952</v>
      </c>
      <c r="U2" s="11"/>
    </row>
    <row r="3" spans="1:22">
      <c r="A3" s="5" t="s">
        <v>24</v>
      </c>
      <c r="B3" s="6">
        <v>43090</v>
      </c>
      <c r="C3" s="9">
        <v>29500</v>
      </c>
      <c r="D3" s="7">
        <v>8386</v>
      </c>
      <c r="E3" s="7">
        <v>1400</v>
      </c>
      <c r="F3" s="7">
        <v>900</v>
      </c>
      <c r="G3" s="8">
        <f t="shared" si="0"/>
        <v>16.694490818030051</v>
      </c>
      <c r="H3" s="25">
        <v>7.5</v>
      </c>
      <c r="I3" s="8">
        <f t="shared" si="1"/>
        <v>3.050847457627119</v>
      </c>
      <c r="J3" s="18">
        <f t="shared" si="2"/>
        <v>6.9</v>
      </c>
      <c r="K3" s="22">
        <f t="shared" si="3"/>
        <v>2.4194914229029059</v>
      </c>
      <c r="L3" s="8">
        <f t="shared" si="4"/>
        <v>4.7457627118644066</v>
      </c>
      <c r="M3" s="22">
        <f t="shared" si="5"/>
        <v>0.28427118644067795</v>
      </c>
      <c r="N3" s="8">
        <f t="shared" si="6"/>
        <v>21.071428571428573</v>
      </c>
      <c r="O3" s="33">
        <f t="shared" si="7"/>
        <v>1.2621785714285714</v>
      </c>
      <c r="P3" s="33">
        <f t="shared" si="8"/>
        <v>2.1071428571428572</v>
      </c>
      <c r="Q3" s="34">
        <f t="shared" si="9"/>
        <v>3.5177677080849032</v>
      </c>
      <c r="R3" s="20">
        <f t="shared" si="10"/>
        <v>20290</v>
      </c>
      <c r="S3" s="15">
        <f t="shared" si="11"/>
        <v>1.4539181862986692</v>
      </c>
      <c r="T3" s="15">
        <f t="shared" si="12"/>
        <v>-0.31220338983050849</v>
      </c>
      <c r="U3" s="11"/>
    </row>
    <row r="4" spans="1:22" s="21" customFormat="1">
      <c r="A4" s="21" t="s">
        <v>57</v>
      </c>
      <c r="B4" s="27">
        <v>44132</v>
      </c>
      <c r="C4" s="9">
        <v>144400</v>
      </c>
      <c r="D4" s="12">
        <v>190666</v>
      </c>
      <c r="E4" s="12">
        <v>17000</v>
      </c>
      <c r="F4" s="12">
        <v>6500</v>
      </c>
      <c r="G4" s="26">
        <f t="shared" si="0"/>
        <v>8.9161150913115073</v>
      </c>
      <c r="H4" s="28">
        <v>8</v>
      </c>
      <c r="I4" s="26">
        <f t="shared" si="1"/>
        <v>4.5013850415512469</v>
      </c>
      <c r="J4" s="29">
        <f t="shared" si="2"/>
        <v>7.2</v>
      </c>
      <c r="K4" s="30">
        <f t="shared" si="3"/>
        <v>1.2383493182377092</v>
      </c>
      <c r="L4" s="26">
        <f t="shared" si="4"/>
        <v>11.772853185595569</v>
      </c>
      <c r="M4" s="30">
        <f t="shared" si="5"/>
        <v>1.3204016620498615</v>
      </c>
      <c r="N4" s="26">
        <f t="shared" si="6"/>
        <v>8.4941176470588236</v>
      </c>
      <c r="O4" s="33">
        <f t="shared" si="7"/>
        <v>0.95267025605536337</v>
      </c>
      <c r="P4" s="33">
        <f t="shared" si="8"/>
        <v>0.84941176470588242</v>
      </c>
      <c r="Q4" s="35">
        <f t="shared" si="9"/>
        <v>0.75734530540316569</v>
      </c>
      <c r="R4" s="20">
        <f t="shared" si="10"/>
        <v>236110</v>
      </c>
      <c r="S4" s="31">
        <f t="shared" si="11"/>
        <v>0.61157934860869934</v>
      </c>
      <c r="T4" s="31">
        <f t="shared" si="12"/>
        <v>0.63511080332409975</v>
      </c>
      <c r="U4" s="11"/>
    </row>
    <row r="5" spans="1:22">
      <c r="A5" s="5" t="s">
        <v>11</v>
      </c>
      <c r="B5" s="6">
        <v>42520</v>
      </c>
      <c r="C5" s="9">
        <v>33300</v>
      </c>
      <c r="D5" s="7">
        <v>73234</v>
      </c>
      <c r="E5" s="7">
        <v>4400</v>
      </c>
      <c r="G5" s="8">
        <f t="shared" si="0"/>
        <v>6.0081382964196965</v>
      </c>
      <c r="H5" s="25">
        <v>7.5</v>
      </c>
      <c r="I5" s="8">
        <f t="shared" si="1"/>
        <v>0</v>
      </c>
      <c r="J5" s="18">
        <f t="shared" si="2"/>
        <v>7.5</v>
      </c>
      <c r="K5" s="22">
        <f t="shared" si="3"/>
        <v>0.80108510618929285</v>
      </c>
      <c r="L5" s="8">
        <f t="shared" si="4"/>
        <v>13.213213213213212</v>
      </c>
      <c r="M5" s="22">
        <f t="shared" si="5"/>
        <v>2.199219219219219</v>
      </c>
      <c r="N5" s="8">
        <f t="shared" si="6"/>
        <v>7.5681818181818183</v>
      </c>
      <c r="O5" s="33">
        <f t="shared" si="7"/>
        <v>1.259655061983471</v>
      </c>
      <c r="P5" s="33">
        <f t="shared" si="8"/>
        <v>0.75681818181818172</v>
      </c>
      <c r="Q5" s="34">
        <f t="shared" si="9"/>
        <v>0.45470683016085423</v>
      </c>
      <c r="R5" s="20">
        <f t="shared" si="10"/>
        <v>58670</v>
      </c>
      <c r="S5" s="15">
        <f t="shared" si="11"/>
        <v>0.56758138742116926</v>
      </c>
      <c r="T5" s="15">
        <f t="shared" si="12"/>
        <v>0.76186186186186189</v>
      </c>
      <c r="U5" s="11">
        <v>47700</v>
      </c>
    </row>
    <row r="6" spans="1:22">
      <c r="A6" s="5" t="s">
        <v>12</v>
      </c>
      <c r="B6" s="6">
        <v>42568</v>
      </c>
      <c r="C6" s="9">
        <v>34150</v>
      </c>
      <c r="D6" s="7">
        <v>74234</v>
      </c>
      <c r="E6" s="7">
        <v>4600</v>
      </c>
      <c r="G6" s="8">
        <f t="shared" si="0"/>
        <v>6.1966214941940354</v>
      </c>
      <c r="H6" s="25">
        <v>7.5</v>
      </c>
      <c r="I6" s="8">
        <f t="shared" si="1"/>
        <v>0</v>
      </c>
      <c r="J6" s="18">
        <f t="shared" si="2"/>
        <v>7.5</v>
      </c>
      <c r="K6" s="22">
        <f t="shared" si="3"/>
        <v>0.82621619922587142</v>
      </c>
      <c r="L6" s="8">
        <f t="shared" si="4"/>
        <v>13.469985358711567</v>
      </c>
      <c r="M6" s="22">
        <f t="shared" si="5"/>
        <v>2.173762811127379</v>
      </c>
      <c r="N6" s="8">
        <f t="shared" si="6"/>
        <v>7.4239130434782608</v>
      </c>
      <c r="O6" s="33">
        <f t="shared" si="7"/>
        <v>1.1980581758034026</v>
      </c>
      <c r="P6" s="33">
        <f t="shared" si="8"/>
        <v>0.74239130434782608</v>
      </c>
      <c r="Q6" s="34">
        <f t="shared" si="9"/>
        <v>0.46003179136244848</v>
      </c>
      <c r="R6" s="20">
        <f t="shared" si="10"/>
        <v>61330</v>
      </c>
      <c r="S6" s="15">
        <f t="shared" si="11"/>
        <v>0.55682374042067506</v>
      </c>
      <c r="T6" s="15">
        <f t="shared" si="12"/>
        <v>0.79590043923865306</v>
      </c>
      <c r="U6" s="11">
        <v>47200</v>
      </c>
    </row>
    <row r="7" spans="1:22">
      <c r="A7" s="5" t="s">
        <v>12</v>
      </c>
      <c r="B7" s="6">
        <v>43948</v>
      </c>
      <c r="C7" s="9">
        <v>33550</v>
      </c>
      <c r="D7" s="7">
        <v>95405</v>
      </c>
      <c r="E7" s="7">
        <v>7000</v>
      </c>
      <c r="F7" s="7">
        <v>2000</v>
      </c>
      <c r="G7" s="8">
        <f t="shared" si="0"/>
        <v>7.337141659242179</v>
      </c>
      <c r="H7" s="25">
        <v>8</v>
      </c>
      <c r="I7" s="8">
        <f t="shared" si="1"/>
        <v>5.9612518628912072</v>
      </c>
      <c r="J7" s="18">
        <f>IF(I7&lt;1,H7,IF(I7&lt;2,(H7-0.2),IF(I7&lt;3,(H7-0.4),IF(I7&lt;4,(H7-0.6),IF(I7&lt;5,(H7-0.8),(H7-1))))))</f>
        <v>7</v>
      </c>
      <c r="K7" s="22">
        <f>G7/J7</f>
        <v>1.0481630941774542</v>
      </c>
      <c r="L7" s="8">
        <f t="shared" si="4"/>
        <v>20.864381520119224</v>
      </c>
      <c r="M7" s="22">
        <f t="shared" si="5"/>
        <v>2.8436661698956782</v>
      </c>
      <c r="N7" s="8">
        <f t="shared" si="6"/>
        <v>4.7928571428571427</v>
      </c>
      <c r="O7" s="33">
        <f t="shared" si="7"/>
        <v>0.65323219387755094</v>
      </c>
      <c r="P7" s="33">
        <f t="shared" si="8"/>
        <v>0.4792857142857142</v>
      </c>
      <c r="Q7" s="34">
        <f t="shared" si="9"/>
        <v>0.35165871809653582</v>
      </c>
      <c r="R7" s="20">
        <f>ROUND(D7*K7,-1)</f>
        <v>100000</v>
      </c>
      <c r="S7" s="15">
        <f t="shared" si="11"/>
        <v>0.33550000000000002</v>
      </c>
      <c r="T7" s="15">
        <f t="shared" si="12"/>
        <v>1.9806259314456036</v>
      </c>
      <c r="U7" s="11">
        <v>48100</v>
      </c>
    </row>
    <row r="8" spans="1:22">
      <c r="A8" s="5" t="s">
        <v>25</v>
      </c>
      <c r="B8" s="6">
        <v>42782</v>
      </c>
      <c r="C8" s="9">
        <v>63800</v>
      </c>
      <c r="D8" s="7">
        <v>77000</v>
      </c>
      <c r="E8" s="7">
        <v>6000</v>
      </c>
      <c r="G8" s="8">
        <f t="shared" si="0"/>
        <v>7.7922077922077921</v>
      </c>
      <c r="H8" s="25">
        <v>7.5</v>
      </c>
      <c r="I8" s="8">
        <f t="shared" ref="I8:I11" si="13">F8/C8*100</f>
        <v>0</v>
      </c>
      <c r="J8" s="18">
        <f t="shared" si="2"/>
        <v>7.5</v>
      </c>
      <c r="K8" s="22">
        <f t="shared" si="3"/>
        <v>1.0389610389610389</v>
      </c>
      <c r="L8" s="8">
        <f t="shared" ref="L8:L11" si="14">(E8/C8)*100</f>
        <v>9.4043887147335425</v>
      </c>
      <c r="M8" s="22">
        <f t="shared" ref="M8:M11" si="15">D8/C8</f>
        <v>1.2068965517241379</v>
      </c>
      <c r="N8" s="8">
        <f t="shared" ref="N8:N11" si="16">C8/E8</f>
        <v>10.633333333333333</v>
      </c>
      <c r="O8" s="33">
        <f t="shared" si="7"/>
        <v>1.364611111111111</v>
      </c>
      <c r="P8" s="33">
        <f t="shared" si="8"/>
        <v>1.0633333333333332</v>
      </c>
      <c r="Q8" s="34">
        <f t="shared" ref="Q8:Q11" si="17">C8/D8</f>
        <v>0.82857142857142863</v>
      </c>
      <c r="R8" s="20">
        <f t="shared" si="10"/>
        <v>80000</v>
      </c>
      <c r="S8" s="15">
        <f t="shared" ref="S8:S11" si="18">C8/R8</f>
        <v>0.79749999999999999</v>
      </c>
      <c r="T8" s="15">
        <f t="shared" ref="T8:T11" si="19">(R8-C8)/C8</f>
        <v>0.25391849529780564</v>
      </c>
      <c r="U8" s="10">
        <v>83300</v>
      </c>
    </row>
    <row r="9" spans="1:22">
      <c r="A9" s="5" t="s">
        <v>37</v>
      </c>
      <c r="B9" s="6">
        <v>42979</v>
      </c>
      <c r="C9" s="9">
        <v>179000</v>
      </c>
      <c r="D9" s="7">
        <v>75159</v>
      </c>
      <c r="E9" s="7">
        <v>9000</v>
      </c>
      <c r="F9" s="7">
        <v>270</v>
      </c>
      <c r="G9" s="8">
        <f t="shared" ref="G9:G11" si="20">E9/D9*100</f>
        <v>11.974613818704347</v>
      </c>
      <c r="H9" s="25">
        <v>7.5</v>
      </c>
      <c r="I9" s="8">
        <f t="shared" si="13"/>
        <v>0.15083798882681565</v>
      </c>
      <c r="J9" s="18">
        <f t="shared" ref="J9:J11" si="21">IF(I9&lt;1,H9,IF(I9&lt;2,(H9-0.2),IF(I9&lt;3,(H9-0.4),IF(I9&lt;4,(H9-0.6),IF(I9&lt;5,(H9-0.8),(H9-1))))))</f>
        <v>7.5</v>
      </c>
      <c r="K9" s="22">
        <f t="shared" ref="K9:K11" si="22">G9/J9</f>
        <v>1.5966151758272462</v>
      </c>
      <c r="L9" s="8">
        <f t="shared" si="14"/>
        <v>5.027932960893855</v>
      </c>
      <c r="M9" s="22">
        <f t="shared" si="15"/>
        <v>0.4198826815642458</v>
      </c>
      <c r="N9" s="8">
        <f t="shared" si="16"/>
        <v>19.888888888888889</v>
      </c>
      <c r="O9" s="33">
        <f t="shared" ref="O9:O11" si="23">N9/G9</f>
        <v>1.6609211111111111</v>
      </c>
      <c r="P9" s="33">
        <f t="shared" ref="P9:P11" si="24">Q9/(G9/10)</f>
        <v>1.9888888888888889</v>
      </c>
      <c r="Q9" s="34">
        <f t="shared" si="17"/>
        <v>2.3816176372756424</v>
      </c>
      <c r="R9" s="20">
        <f t="shared" ref="R9:R11" si="25">ROUND(D9*K9,-1)</f>
        <v>120000</v>
      </c>
      <c r="S9" s="15">
        <f t="shared" si="18"/>
        <v>1.4916666666666667</v>
      </c>
      <c r="T9" s="15">
        <f t="shared" si="19"/>
        <v>-0.32960893854748602</v>
      </c>
      <c r="U9" s="10">
        <v>190810</v>
      </c>
    </row>
    <row r="10" spans="1:22">
      <c r="A10" s="21" t="s">
        <v>31</v>
      </c>
      <c r="B10" s="6">
        <v>42870</v>
      </c>
      <c r="C10" s="9">
        <v>80300</v>
      </c>
      <c r="D10" s="7">
        <v>66536</v>
      </c>
      <c r="E10" s="7">
        <v>9000</v>
      </c>
      <c r="F10" s="7">
        <v>400</v>
      </c>
      <c r="G10" s="8">
        <f t="shared" si="20"/>
        <v>13.526511963448359</v>
      </c>
      <c r="H10" s="25">
        <v>7.5</v>
      </c>
      <c r="I10" s="8">
        <f t="shared" si="13"/>
        <v>0.49813200498132004</v>
      </c>
      <c r="J10" s="18">
        <f t="shared" si="21"/>
        <v>7.5</v>
      </c>
      <c r="K10" s="22">
        <f t="shared" si="22"/>
        <v>1.8035349284597813</v>
      </c>
      <c r="L10" s="8">
        <f t="shared" si="14"/>
        <v>11.207970112079702</v>
      </c>
      <c r="M10" s="22">
        <f t="shared" si="15"/>
        <v>0.82859277708592782</v>
      </c>
      <c r="N10" s="8">
        <f t="shared" si="16"/>
        <v>8.9222222222222225</v>
      </c>
      <c r="O10" s="33">
        <f t="shared" si="23"/>
        <v>0.65960997530864196</v>
      </c>
      <c r="P10" s="33">
        <f t="shared" si="24"/>
        <v>0.89222222222222225</v>
      </c>
      <c r="Q10" s="34">
        <f t="shared" si="17"/>
        <v>1.2068654562943368</v>
      </c>
      <c r="R10" s="20">
        <f t="shared" si="25"/>
        <v>120000</v>
      </c>
      <c r="S10" s="15">
        <f t="shared" si="18"/>
        <v>0.66916666666666669</v>
      </c>
      <c r="T10" s="15">
        <f t="shared" si="19"/>
        <v>0.49439601494396013</v>
      </c>
      <c r="U10" s="10">
        <v>87229</v>
      </c>
    </row>
    <row r="11" spans="1:22">
      <c r="A11" s="5" t="s">
        <v>21</v>
      </c>
      <c r="B11" s="6">
        <v>42664</v>
      </c>
      <c r="C11" s="9">
        <v>78100</v>
      </c>
      <c r="D11" s="7">
        <v>26231</v>
      </c>
      <c r="E11" s="7">
        <v>3800</v>
      </c>
      <c r="F11" s="7">
        <v>940</v>
      </c>
      <c r="G11" s="8">
        <f t="shared" si="20"/>
        <v>14.486676070298502</v>
      </c>
      <c r="H11" s="25">
        <v>7.5</v>
      </c>
      <c r="I11" s="8">
        <f t="shared" si="13"/>
        <v>1.2035851472471191</v>
      </c>
      <c r="J11" s="18">
        <f t="shared" si="21"/>
        <v>7.3</v>
      </c>
      <c r="K11" s="22">
        <f t="shared" si="22"/>
        <v>1.9844761740134935</v>
      </c>
      <c r="L11" s="8">
        <f t="shared" si="14"/>
        <v>4.8655569782330348</v>
      </c>
      <c r="M11" s="22">
        <f t="shared" si="15"/>
        <v>0.33586427656850193</v>
      </c>
      <c r="N11" s="8">
        <f t="shared" si="16"/>
        <v>20.55263157894737</v>
      </c>
      <c r="O11" s="33">
        <f t="shared" si="23"/>
        <v>1.4187265235457065</v>
      </c>
      <c r="P11" s="33">
        <f t="shared" si="24"/>
        <v>2.0552631578947365</v>
      </c>
      <c r="Q11" s="34">
        <f t="shared" si="17"/>
        <v>2.9773931607639814</v>
      </c>
      <c r="R11" s="20">
        <f t="shared" si="25"/>
        <v>52050</v>
      </c>
      <c r="S11" s="15">
        <f t="shared" si="18"/>
        <v>1.5004803073967339</v>
      </c>
      <c r="T11" s="15">
        <f t="shared" si="19"/>
        <v>-0.33354673495518566</v>
      </c>
      <c r="U11" s="10">
        <v>128333</v>
      </c>
    </row>
    <row r="12" spans="1:22">
      <c r="A12" s="5" t="s">
        <v>8</v>
      </c>
      <c r="B12" s="6">
        <v>42568</v>
      </c>
      <c r="C12" s="9">
        <v>542000</v>
      </c>
      <c r="D12" s="7">
        <v>271901</v>
      </c>
      <c r="E12" s="7">
        <v>34000</v>
      </c>
      <c r="G12" s="8">
        <f t="shared" ref="G12" si="26">E12/D12*100</f>
        <v>12.504551288888235</v>
      </c>
      <c r="H12" s="25">
        <v>7.5</v>
      </c>
      <c r="I12" s="8">
        <f t="shared" ref="I12" si="27">F12/C12*100</f>
        <v>0</v>
      </c>
      <c r="J12" s="18">
        <f t="shared" ref="J12" si="28">IF(I12&lt;1,H12,IF(I12&lt;2,(H12-0.2),IF(I12&lt;3,(H12-0.4),IF(I12&lt;4,(H12-0.6),IF(I12&lt;5,(H12-0.8),(H12-1))))))</f>
        <v>7.5</v>
      </c>
      <c r="K12" s="22">
        <f t="shared" ref="K12" si="29">G12/J12</f>
        <v>1.667273505185098</v>
      </c>
      <c r="L12" s="8">
        <f t="shared" ref="L12" si="30">(E12/C12)*100</f>
        <v>6.2730627306273057</v>
      </c>
      <c r="M12" s="22">
        <f t="shared" ref="M12" si="31">D12/C12</f>
        <v>0.50166236162361622</v>
      </c>
      <c r="N12" s="8">
        <f t="shared" ref="N12" si="32">C12/E12</f>
        <v>15.941176470588236</v>
      </c>
      <c r="O12" s="33">
        <f t="shared" ref="O12" si="33">N12/G12</f>
        <v>1.2748299480968859</v>
      </c>
      <c r="P12" s="33">
        <f t="shared" ref="P12" si="34">Q12/(G12/10)</f>
        <v>1.5941176470588236</v>
      </c>
      <c r="Q12" s="34">
        <f t="shared" ref="Q12" si="35">C12/D12</f>
        <v>1.9933725878168893</v>
      </c>
      <c r="R12" s="20">
        <f t="shared" ref="R12" si="36">ROUND(D12*K12,-1)</f>
        <v>453330</v>
      </c>
      <c r="S12" s="15">
        <f t="shared" ref="S12" si="37">C12/R12</f>
        <v>1.1955970264487239</v>
      </c>
      <c r="T12" s="15">
        <f t="shared" ref="T12" si="38">(R12-C12)/C12</f>
        <v>-0.16359778597785979</v>
      </c>
      <c r="U12" s="11">
        <v>602900</v>
      </c>
    </row>
    <row r="13" spans="1:22">
      <c r="A13" s="5" t="s">
        <v>38</v>
      </c>
      <c r="B13" s="6">
        <v>43050</v>
      </c>
      <c r="C13" s="9">
        <v>339500</v>
      </c>
      <c r="D13" s="7">
        <v>307539</v>
      </c>
      <c r="E13" s="7">
        <v>15000</v>
      </c>
      <c r="F13" s="7">
        <v>4000</v>
      </c>
      <c r="G13" s="8">
        <f t="shared" ref="G13:G15" si="39">E13/D13*100</f>
        <v>4.8774301795869794</v>
      </c>
      <c r="H13" s="25">
        <v>7.5</v>
      </c>
      <c r="I13" s="8">
        <f t="shared" ref="I13:I15" si="40">F13/C13*100</f>
        <v>1.1782032400589102</v>
      </c>
      <c r="J13" s="18">
        <f t="shared" ref="J13:J15" si="41">IF(I13&lt;1,H13,IF(I13&lt;2,(H13-0.2),IF(I13&lt;3,(H13-0.4),IF(I13&lt;4,(H13-0.6),IF(I13&lt;5,(H13-0.8),(H13-1))))))</f>
        <v>7.3</v>
      </c>
      <c r="K13" s="22">
        <f t="shared" ref="K13:K15" si="42">G13/J13</f>
        <v>0.66814112049136709</v>
      </c>
      <c r="L13" s="8">
        <f t="shared" ref="L13:L15" si="43">(E13/C13)*100</f>
        <v>4.4182621502209134</v>
      </c>
      <c r="M13" s="22">
        <f t="shared" ref="M13:M15" si="44">D13/C13</f>
        <v>0.90585861561119296</v>
      </c>
      <c r="N13" s="8">
        <f t="shared" ref="N13:N15" si="45">C13/E13</f>
        <v>22.633333333333333</v>
      </c>
      <c r="O13" s="33">
        <f t="shared" ref="O13:O15" si="46">N13/G13</f>
        <v>4.6404217999999995</v>
      </c>
      <c r="P13" s="33">
        <f t="shared" ref="P13:P15" si="47">Q13/(G13/10)</f>
        <v>2.2633333333333332</v>
      </c>
      <c r="Q13" s="34">
        <f t="shared" ref="Q13:Q15" si="48">C13/D13</f>
        <v>1.1039250306465196</v>
      </c>
      <c r="R13" s="20">
        <f t="shared" ref="R13:R15" si="49">ROUND(D13*K13,-1)</f>
        <v>205480</v>
      </c>
      <c r="S13" s="15">
        <f t="shared" ref="S13:S15" si="50">C13/R13</f>
        <v>1.652228927389527</v>
      </c>
      <c r="T13" s="15">
        <f t="shared" ref="T13:T15" si="51">(R13-C13)/C13</f>
        <v>-0.39475699558173782</v>
      </c>
      <c r="U13" s="11">
        <v>420733</v>
      </c>
    </row>
    <row r="14" spans="1:22">
      <c r="A14" s="5" t="s">
        <v>3</v>
      </c>
      <c r="B14" s="6">
        <v>42340</v>
      </c>
      <c r="C14" s="9">
        <v>5450</v>
      </c>
      <c r="D14" s="7">
        <v>6400</v>
      </c>
      <c r="E14" s="7">
        <v>500</v>
      </c>
      <c r="G14" s="8">
        <f t="shared" si="39"/>
        <v>7.8125</v>
      </c>
      <c r="H14" s="25">
        <v>7.5</v>
      </c>
      <c r="I14" s="8">
        <f t="shared" si="40"/>
        <v>0</v>
      </c>
      <c r="J14" s="18">
        <f t="shared" si="41"/>
        <v>7.5</v>
      </c>
      <c r="K14" s="22">
        <f t="shared" si="42"/>
        <v>1.0416666666666667</v>
      </c>
      <c r="L14" s="8">
        <f t="shared" si="43"/>
        <v>9.1743119266055047</v>
      </c>
      <c r="M14" s="22">
        <f t="shared" si="44"/>
        <v>1.1743119266055047</v>
      </c>
      <c r="N14" s="8">
        <f t="shared" si="45"/>
        <v>10.9</v>
      </c>
      <c r="O14" s="33">
        <f t="shared" si="46"/>
        <v>1.3952</v>
      </c>
      <c r="P14" s="33">
        <f t="shared" si="47"/>
        <v>1.0900000000000001</v>
      </c>
      <c r="Q14" s="34">
        <f t="shared" si="48"/>
        <v>0.8515625</v>
      </c>
      <c r="R14" s="20">
        <f t="shared" si="49"/>
        <v>6670</v>
      </c>
      <c r="S14" s="15">
        <f t="shared" si="50"/>
        <v>0.81709145427286356</v>
      </c>
      <c r="T14" s="15">
        <f t="shared" si="51"/>
        <v>0.22385321100917432</v>
      </c>
      <c r="U14" s="11"/>
    </row>
    <row r="15" spans="1:22">
      <c r="A15" s="5" t="s">
        <v>2</v>
      </c>
      <c r="B15" s="6">
        <v>42568</v>
      </c>
      <c r="C15" s="9">
        <v>40400</v>
      </c>
      <c r="D15" s="7">
        <v>71848</v>
      </c>
      <c r="E15" s="7">
        <v>6200</v>
      </c>
      <c r="G15" s="8">
        <f t="shared" si="39"/>
        <v>8.6293285825631898</v>
      </c>
      <c r="H15" s="25">
        <v>7.5</v>
      </c>
      <c r="I15" s="8">
        <f t="shared" si="40"/>
        <v>0</v>
      </c>
      <c r="J15" s="18">
        <f t="shared" si="41"/>
        <v>7.5</v>
      </c>
      <c r="K15" s="22">
        <f t="shared" si="42"/>
        <v>1.1505771443417587</v>
      </c>
      <c r="L15" s="8">
        <f t="shared" si="43"/>
        <v>15.346534653465346</v>
      </c>
      <c r="M15" s="22">
        <f t="shared" si="44"/>
        <v>1.7784158415841584</v>
      </c>
      <c r="N15" s="8">
        <f t="shared" si="45"/>
        <v>6.5161290322580649</v>
      </c>
      <c r="O15" s="33">
        <f t="shared" si="46"/>
        <v>0.75511425598335069</v>
      </c>
      <c r="P15" s="33">
        <f t="shared" si="47"/>
        <v>0.65161290322580645</v>
      </c>
      <c r="Q15" s="34">
        <f t="shared" si="48"/>
        <v>0.5622981850573433</v>
      </c>
      <c r="R15" s="20">
        <f t="shared" si="49"/>
        <v>82670</v>
      </c>
      <c r="S15" s="15">
        <f t="shared" si="50"/>
        <v>0.48868997217854121</v>
      </c>
      <c r="T15" s="15">
        <f t="shared" si="51"/>
        <v>1.0462871287128712</v>
      </c>
      <c r="U15" s="11"/>
    </row>
    <row r="16" spans="1:22">
      <c r="A16" s="5" t="s">
        <v>10</v>
      </c>
      <c r="B16" s="6">
        <v>42304</v>
      </c>
      <c r="C16" s="9">
        <v>35800</v>
      </c>
      <c r="D16" s="7">
        <v>11000</v>
      </c>
      <c r="E16" s="7">
        <v>1300</v>
      </c>
      <c r="F16" s="7">
        <v>600</v>
      </c>
      <c r="G16" s="8">
        <f t="shared" ref="G16:G17" si="52">E16/D16*100</f>
        <v>11.818181818181818</v>
      </c>
      <c r="H16" s="25">
        <v>7.5</v>
      </c>
      <c r="I16" s="8">
        <f t="shared" ref="I16" si="53">F16/C16*100</f>
        <v>1.6759776536312849</v>
      </c>
      <c r="J16" s="18">
        <f t="shared" ref="J16:J17" si="54">IF(I16&lt;1,H16,IF(I16&lt;2,(H16-0.2),IF(I16&lt;3,(H16-0.4),IF(I16&lt;4,(H16-0.6),IF(I16&lt;5,(H16-0.8),(H16-1))))))</f>
        <v>7.3</v>
      </c>
      <c r="K16" s="22">
        <f t="shared" ref="K16:K17" si="55">G16/J16</f>
        <v>1.6189290161892902</v>
      </c>
      <c r="L16" s="8">
        <f t="shared" ref="L16" si="56">(E16/C16)*100</f>
        <v>3.6312849162011176</v>
      </c>
      <c r="M16" s="22">
        <f t="shared" ref="M16" si="57">D16/C16</f>
        <v>0.30726256983240224</v>
      </c>
      <c r="N16" s="8">
        <f t="shared" ref="N16" si="58">C16/E16</f>
        <v>27.53846153846154</v>
      </c>
      <c r="O16" s="33">
        <f t="shared" ref="O16:O17" si="59">N16/G16</f>
        <v>2.3301775147928994</v>
      </c>
      <c r="P16" s="33">
        <f t="shared" ref="P16:P17" si="60">Q16/(G16/10)</f>
        <v>2.7538461538461534</v>
      </c>
      <c r="Q16" s="34">
        <f t="shared" ref="Q16" si="61">C16/D16</f>
        <v>3.2545454545454544</v>
      </c>
      <c r="R16" s="20">
        <f t="shared" ref="R16:R17" si="62">ROUND(D16*K16,-1)</f>
        <v>17810</v>
      </c>
      <c r="S16" s="15">
        <f t="shared" ref="S16" si="63">C16/R16</f>
        <v>2.0101066816395283</v>
      </c>
      <c r="T16" s="15">
        <f t="shared" ref="T16" si="64">(R16-C16)/C16</f>
        <v>-0.50251396648044688</v>
      </c>
      <c r="U16" s="11"/>
    </row>
    <row r="17" spans="1:21">
      <c r="A17" s="5" t="s">
        <v>22</v>
      </c>
      <c r="B17" s="6">
        <v>43052</v>
      </c>
      <c r="C17" s="9">
        <v>22000</v>
      </c>
      <c r="D17" s="7">
        <v>12630</v>
      </c>
      <c r="E17" s="7">
        <v>900</v>
      </c>
      <c r="F17" s="7">
        <v>500</v>
      </c>
      <c r="G17" s="8">
        <f t="shared" si="52"/>
        <v>7.1258907363420425</v>
      </c>
      <c r="H17" s="25">
        <v>8.5</v>
      </c>
      <c r="I17" s="8">
        <f t="shared" ref="I17:I23" si="65">F17/C17*100</f>
        <v>2.2727272727272729</v>
      </c>
      <c r="J17" s="18">
        <f t="shared" si="54"/>
        <v>8.1</v>
      </c>
      <c r="K17" s="22">
        <f t="shared" si="55"/>
        <v>0.87973959707926452</v>
      </c>
      <c r="L17" s="8">
        <f t="shared" ref="L17:L23" si="66">(E17/C17)*100</f>
        <v>4.0909090909090908</v>
      </c>
      <c r="M17" s="22">
        <f t="shared" ref="M17:M23" si="67">D17/C17</f>
        <v>0.5740909090909091</v>
      </c>
      <c r="N17" s="8">
        <f t="shared" ref="N17:N23" si="68">C17/E17</f>
        <v>24.444444444444443</v>
      </c>
      <c r="O17" s="33">
        <f t="shared" si="59"/>
        <v>3.4303703703703703</v>
      </c>
      <c r="P17" s="33">
        <f t="shared" si="60"/>
        <v>2.4444444444444446</v>
      </c>
      <c r="Q17" s="34">
        <f t="shared" ref="Q17:Q23" si="69">C17/D17</f>
        <v>1.7418844022169437</v>
      </c>
      <c r="R17" s="20">
        <f t="shared" si="62"/>
        <v>11110</v>
      </c>
      <c r="S17" s="15">
        <f t="shared" ref="S17:S23" si="70">C17/R17</f>
        <v>1.9801980198019802</v>
      </c>
      <c r="T17" s="15">
        <f t="shared" ref="T17:T23" si="71">(R17-C17)/C17</f>
        <v>-0.495</v>
      </c>
      <c r="U17" s="10">
        <v>22750</v>
      </c>
    </row>
    <row r="18" spans="1:21">
      <c r="A18" s="5" t="s">
        <v>15</v>
      </c>
      <c r="B18" s="6">
        <v>42576</v>
      </c>
      <c r="C18" s="9">
        <v>225000</v>
      </c>
      <c r="D18" s="7">
        <v>141318</v>
      </c>
      <c r="E18" s="7">
        <v>16000</v>
      </c>
      <c r="G18" s="8">
        <f t="shared" ref="G18:G23" si="72">E18/D18*100</f>
        <v>11.32198304533039</v>
      </c>
      <c r="H18" s="25">
        <v>7.5</v>
      </c>
      <c r="I18" s="8">
        <f t="shared" si="65"/>
        <v>0</v>
      </c>
      <c r="J18" s="18">
        <f t="shared" ref="J18:J23" si="73">IF(I18&lt;1,H18,IF(I18&lt;2,(H18-0.2),IF(I18&lt;3,(H18-0.4),IF(I18&lt;4,(H18-0.6),IF(I18&lt;5,(H18-0.8),(H18-1))))))</f>
        <v>7.5</v>
      </c>
      <c r="K18" s="22">
        <f t="shared" ref="K18:K23" si="74">G18/J18</f>
        <v>1.5095977393773852</v>
      </c>
      <c r="L18" s="8">
        <f t="shared" si="66"/>
        <v>7.1111111111111107</v>
      </c>
      <c r="M18" s="22">
        <f t="shared" si="67"/>
        <v>0.62807999999999997</v>
      </c>
      <c r="N18" s="8">
        <f t="shared" si="68"/>
        <v>14.0625</v>
      </c>
      <c r="O18" s="33">
        <f t="shared" ref="O18:O23" si="75">N18/G18</f>
        <v>1.2420527343750001</v>
      </c>
      <c r="P18" s="33">
        <f t="shared" ref="P18:P23" si="76">Q18/(G18/10)</f>
        <v>1.4062499999999998</v>
      </c>
      <c r="Q18" s="34">
        <f t="shared" si="69"/>
        <v>1.592153865749586</v>
      </c>
      <c r="R18" s="20">
        <f t="shared" ref="R18:R23" si="77">ROUND(D18*K18,-1)</f>
        <v>213330</v>
      </c>
      <c r="S18" s="15">
        <f t="shared" si="70"/>
        <v>1.0547039797496836</v>
      </c>
      <c r="T18" s="15">
        <f t="shared" si="71"/>
        <v>-5.1866666666666665E-2</v>
      </c>
      <c r="U18" s="10"/>
    </row>
    <row r="19" spans="1:21">
      <c r="A19" s="5" t="s">
        <v>17</v>
      </c>
      <c r="B19" s="6">
        <v>42619</v>
      </c>
      <c r="C19" s="9">
        <v>272500</v>
      </c>
      <c r="D19" s="7">
        <v>141318</v>
      </c>
      <c r="E19" s="7">
        <v>19000</v>
      </c>
      <c r="G19" s="8">
        <f t="shared" si="72"/>
        <v>13.444854866329839</v>
      </c>
      <c r="H19" s="25">
        <v>7.5</v>
      </c>
      <c r="I19" s="8">
        <f t="shared" si="65"/>
        <v>0</v>
      </c>
      <c r="J19" s="18">
        <f t="shared" si="73"/>
        <v>7.5</v>
      </c>
      <c r="K19" s="22">
        <f t="shared" si="74"/>
        <v>1.7926473155106453</v>
      </c>
      <c r="L19" s="8">
        <f t="shared" si="66"/>
        <v>6.9724770642201843</v>
      </c>
      <c r="M19" s="22">
        <f t="shared" si="67"/>
        <v>0.5185981651376147</v>
      </c>
      <c r="N19" s="8">
        <f t="shared" si="68"/>
        <v>14.342105263157896</v>
      </c>
      <c r="O19" s="33">
        <f t="shared" si="75"/>
        <v>1.066735595567867</v>
      </c>
      <c r="P19" s="33">
        <f t="shared" si="76"/>
        <v>1.4342105263157894</v>
      </c>
      <c r="Q19" s="34">
        <f t="shared" si="69"/>
        <v>1.928275237407832</v>
      </c>
      <c r="R19" s="20">
        <f t="shared" si="77"/>
        <v>253330</v>
      </c>
      <c r="S19" s="15">
        <f t="shared" si="70"/>
        <v>1.0756720483164253</v>
      </c>
      <c r="T19" s="15">
        <f t="shared" si="71"/>
        <v>-7.0348623853211015E-2</v>
      </c>
      <c r="U19" s="10">
        <v>277650</v>
      </c>
    </row>
    <row r="20" spans="1:21">
      <c r="A20" s="21" t="s">
        <v>34</v>
      </c>
      <c r="B20" s="6">
        <v>42956</v>
      </c>
      <c r="C20" s="9">
        <v>49800</v>
      </c>
      <c r="D20" s="7">
        <v>11138</v>
      </c>
      <c r="E20" s="7">
        <v>2700</v>
      </c>
      <c r="F20" s="7">
        <v>200</v>
      </c>
      <c r="G20" s="8">
        <f t="shared" si="72"/>
        <v>24.241335966959955</v>
      </c>
      <c r="H20" s="25">
        <v>7.5</v>
      </c>
      <c r="I20" s="8">
        <f t="shared" si="65"/>
        <v>0.40160642570281119</v>
      </c>
      <c r="J20" s="18">
        <f t="shared" si="73"/>
        <v>7.5</v>
      </c>
      <c r="K20" s="22">
        <f t="shared" si="74"/>
        <v>3.2321781289279938</v>
      </c>
      <c r="L20" s="8">
        <f t="shared" si="66"/>
        <v>5.4216867469879517</v>
      </c>
      <c r="M20" s="22">
        <f t="shared" si="67"/>
        <v>0.22365461847389559</v>
      </c>
      <c r="N20" s="8">
        <f t="shared" si="68"/>
        <v>18.444444444444443</v>
      </c>
      <c r="O20" s="33">
        <f t="shared" si="75"/>
        <v>0.76086748971193419</v>
      </c>
      <c r="P20" s="33">
        <f t="shared" si="76"/>
        <v>1.8444444444444446</v>
      </c>
      <c r="Q20" s="34">
        <f t="shared" si="69"/>
        <v>4.4711797450170589</v>
      </c>
      <c r="R20" s="20">
        <f t="shared" si="77"/>
        <v>36000</v>
      </c>
      <c r="S20" s="15">
        <f t="shared" si="70"/>
        <v>1.3833333333333333</v>
      </c>
      <c r="T20" s="15">
        <f t="shared" si="71"/>
        <v>-0.27710843373493976</v>
      </c>
      <c r="U20" s="11">
        <v>75200</v>
      </c>
    </row>
    <row r="21" spans="1:21">
      <c r="A21" s="21" t="s">
        <v>34</v>
      </c>
      <c r="B21" s="6">
        <v>43824</v>
      </c>
      <c r="C21" s="9">
        <v>29850</v>
      </c>
      <c r="D21" s="7">
        <v>14665</v>
      </c>
      <c r="E21" s="7">
        <v>2500</v>
      </c>
      <c r="F21" s="7">
        <v>300</v>
      </c>
      <c r="G21" s="8">
        <f t="shared" si="72"/>
        <v>17.047391749062392</v>
      </c>
      <c r="H21" s="25">
        <v>8</v>
      </c>
      <c r="I21" s="8">
        <f t="shared" si="65"/>
        <v>1.0050251256281406</v>
      </c>
      <c r="J21" s="18">
        <f t="shared" si="73"/>
        <v>7.8</v>
      </c>
      <c r="K21" s="22">
        <f t="shared" si="74"/>
        <v>2.1855630447515888</v>
      </c>
      <c r="L21" s="8">
        <f t="shared" si="66"/>
        <v>8.3752093802345069</v>
      </c>
      <c r="M21" s="22">
        <f t="shared" si="67"/>
        <v>0.49128978224455611</v>
      </c>
      <c r="N21" s="8">
        <f t="shared" si="68"/>
        <v>11.94</v>
      </c>
      <c r="O21" s="33">
        <f t="shared" si="75"/>
        <v>0.70040040000000003</v>
      </c>
      <c r="P21" s="33">
        <f t="shared" si="76"/>
        <v>1.1940000000000002</v>
      </c>
      <c r="Q21" s="34">
        <f t="shared" si="69"/>
        <v>2.0354585748380498</v>
      </c>
      <c r="R21" s="20">
        <f t="shared" si="77"/>
        <v>32050</v>
      </c>
      <c r="S21" s="15">
        <f t="shared" si="70"/>
        <v>0.93135725429017158</v>
      </c>
      <c r="T21" s="15">
        <f t="shared" si="71"/>
        <v>7.3701842546063656E-2</v>
      </c>
      <c r="U21" s="11">
        <v>34000</v>
      </c>
    </row>
    <row r="22" spans="1:21">
      <c r="A22" s="21" t="s">
        <v>34</v>
      </c>
      <c r="B22" s="6">
        <v>43907</v>
      </c>
      <c r="C22" s="9">
        <v>23150</v>
      </c>
      <c r="D22" s="7">
        <v>16000</v>
      </c>
      <c r="E22" s="7">
        <v>2600</v>
      </c>
      <c r="F22" s="7">
        <v>300</v>
      </c>
      <c r="G22" s="8">
        <f t="shared" si="72"/>
        <v>16.25</v>
      </c>
      <c r="H22" s="25">
        <v>8</v>
      </c>
      <c r="I22" s="8">
        <f t="shared" si="65"/>
        <v>1.2958963282937366</v>
      </c>
      <c r="J22" s="18">
        <f t="shared" si="73"/>
        <v>7.8</v>
      </c>
      <c r="K22" s="22">
        <f t="shared" si="74"/>
        <v>2.0833333333333335</v>
      </c>
      <c r="L22" s="8">
        <f t="shared" si="66"/>
        <v>11.23110151187905</v>
      </c>
      <c r="M22" s="22">
        <f t="shared" si="67"/>
        <v>0.69114470842332609</v>
      </c>
      <c r="N22" s="8">
        <f t="shared" si="68"/>
        <v>8.9038461538461533</v>
      </c>
      <c r="O22" s="33">
        <f t="shared" si="75"/>
        <v>0.54792899408284024</v>
      </c>
      <c r="P22" s="33">
        <f t="shared" si="76"/>
        <v>0.89038461538461533</v>
      </c>
      <c r="Q22" s="34">
        <f t="shared" si="69"/>
        <v>1.4468749999999999</v>
      </c>
      <c r="R22" s="20">
        <f t="shared" si="77"/>
        <v>33330</v>
      </c>
      <c r="S22" s="15">
        <f t="shared" si="70"/>
        <v>0.69456945694569461</v>
      </c>
      <c r="T22" s="15">
        <f t="shared" si="71"/>
        <v>0.43974082073434123</v>
      </c>
      <c r="U22" s="11">
        <v>42400</v>
      </c>
    </row>
    <row r="23" spans="1:21">
      <c r="A23" s="21" t="s">
        <v>35</v>
      </c>
      <c r="B23" s="6">
        <v>42956</v>
      </c>
      <c r="C23" s="9">
        <v>20600</v>
      </c>
      <c r="D23" s="7">
        <v>8178</v>
      </c>
      <c r="E23" s="7">
        <v>1400</v>
      </c>
      <c r="F23" s="7">
        <v>100</v>
      </c>
      <c r="G23" s="8">
        <f t="shared" si="72"/>
        <v>17.119100024455857</v>
      </c>
      <c r="H23" s="25">
        <v>7.5</v>
      </c>
      <c r="I23" s="8">
        <f t="shared" si="65"/>
        <v>0.48543689320388345</v>
      </c>
      <c r="J23" s="18">
        <f t="shared" si="73"/>
        <v>7.5</v>
      </c>
      <c r="K23" s="22">
        <f t="shared" si="74"/>
        <v>2.2825466699274477</v>
      </c>
      <c r="L23" s="8">
        <f t="shared" si="66"/>
        <v>6.7961165048543686</v>
      </c>
      <c r="M23" s="22">
        <f t="shared" si="67"/>
        <v>0.39699029126213592</v>
      </c>
      <c r="N23" s="8">
        <f t="shared" si="68"/>
        <v>14.714285714285714</v>
      </c>
      <c r="O23" s="33">
        <f t="shared" si="75"/>
        <v>0.85952448979591833</v>
      </c>
      <c r="P23" s="33">
        <f t="shared" si="76"/>
        <v>1.4714285714285713</v>
      </c>
      <c r="Q23" s="34">
        <f t="shared" si="69"/>
        <v>2.5189532893127904</v>
      </c>
      <c r="R23" s="20">
        <f t="shared" si="77"/>
        <v>18670</v>
      </c>
      <c r="S23" s="15">
        <f t="shared" si="70"/>
        <v>1.1033743974290304</v>
      </c>
      <c r="T23" s="15">
        <f t="shared" si="71"/>
        <v>-9.3689320388349512E-2</v>
      </c>
      <c r="U23" s="11">
        <v>31000</v>
      </c>
    </row>
    <row r="24" spans="1:21">
      <c r="A24" s="21" t="s">
        <v>20</v>
      </c>
      <c r="B24" s="6">
        <v>42522</v>
      </c>
      <c r="C24" s="9">
        <v>1338000</v>
      </c>
      <c r="D24" s="7">
        <v>1200000</v>
      </c>
      <c r="E24" s="7">
        <v>126000</v>
      </c>
      <c r="G24" s="8">
        <f t="shared" ref="G24:G26" si="78">E24/D24*100</f>
        <v>10.5</v>
      </c>
      <c r="H24" s="25">
        <v>7.5</v>
      </c>
      <c r="I24" s="8">
        <f t="shared" ref="I24:I26" si="79">F24/C24*100</f>
        <v>0</v>
      </c>
      <c r="J24" s="18">
        <f t="shared" ref="J24:J26" si="80">IF(I24&lt;1,H24,IF(I24&lt;2,(H24-0.2),IF(I24&lt;3,(H24-0.4),IF(I24&lt;4,(H24-0.6),IF(I24&lt;5,(H24-0.8),(H24-1))))))</f>
        <v>7.5</v>
      </c>
      <c r="K24" s="22">
        <f t="shared" ref="K24:K26" si="81">G24/J24</f>
        <v>1.4</v>
      </c>
      <c r="L24" s="8">
        <f t="shared" ref="L24:L26" si="82">(E24/C24)*100</f>
        <v>9.4170403587443943</v>
      </c>
      <c r="M24" s="22">
        <f t="shared" ref="M24:M26" si="83">D24/C24</f>
        <v>0.89686098654708524</v>
      </c>
      <c r="N24" s="8">
        <f t="shared" ref="N24:N26" si="84">C24/E24</f>
        <v>10.619047619047619</v>
      </c>
      <c r="O24" s="33">
        <f t="shared" ref="O24:O26" si="85">N24/G24</f>
        <v>1.0113378684807255</v>
      </c>
      <c r="P24" s="33">
        <f t="shared" ref="P24:P26" si="86">Q24/(G24/10)</f>
        <v>1.0619047619047619</v>
      </c>
      <c r="Q24" s="34">
        <f t="shared" ref="Q24:Q26" si="87">C24/D24</f>
        <v>1.115</v>
      </c>
      <c r="R24" s="20">
        <f t="shared" ref="R24:R26" si="88">ROUND(D24*K24,-1)</f>
        <v>1680000</v>
      </c>
      <c r="S24" s="15">
        <f t="shared" ref="S24:S26" si="89">C24/R24</f>
        <v>0.79642857142857137</v>
      </c>
      <c r="T24" s="15">
        <f t="shared" ref="T24:T26" si="90">(R24-C24)/C24</f>
        <v>0.2556053811659193</v>
      </c>
      <c r="U24" s="11">
        <v>1570000</v>
      </c>
    </row>
    <row r="25" spans="1:21">
      <c r="A25" s="5" t="s">
        <v>44</v>
      </c>
      <c r="B25" s="6">
        <v>43657</v>
      </c>
      <c r="C25" s="9">
        <v>46200</v>
      </c>
      <c r="D25" s="7">
        <v>35342</v>
      </c>
      <c r="E25" s="7">
        <v>3200</v>
      </c>
      <c r="F25" s="7">
        <v>1420</v>
      </c>
      <c r="G25" s="8">
        <f t="shared" si="78"/>
        <v>9.0543828872163434</v>
      </c>
      <c r="H25" s="25">
        <v>8</v>
      </c>
      <c r="I25" s="8">
        <f t="shared" si="79"/>
        <v>3.0735930735930737</v>
      </c>
      <c r="J25" s="18">
        <f t="shared" si="80"/>
        <v>7.4</v>
      </c>
      <c r="K25" s="22">
        <f t="shared" si="81"/>
        <v>1.2235652550292355</v>
      </c>
      <c r="L25" s="8">
        <f t="shared" si="82"/>
        <v>6.9264069264069263</v>
      </c>
      <c r="M25" s="22">
        <f t="shared" si="83"/>
        <v>0.76497835497835498</v>
      </c>
      <c r="N25" s="8">
        <f t="shared" si="84"/>
        <v>14.4375</v>
      </c>
      <c r="O25" s="33">
        <f t="shared" si="85"/>
        <v>1.5945316406249999</v>
      </c>
      <c r="P25" s="33">
        <f t="shared" si="86"/>
        <v>1.4437499999999999</v>
      </c>
      <c r="Q25" s="34">
        <f t="shared" si="87"/>
        <v>1.3072265293418595</v>
      </c>
      <c r="R25" s="20">
        <f t="shared" si="88"/>
        <v>43240</v>
      </c>
      <c r="S25" s="15">
        <f t="shared" si="89"/>
        <v>1.0684551341350601</v>
      </c>
      <c r="T25" s="15">
        <f t="shared" si="90"/>
        <v>-6.4069264069264067E-2</v>
      </c>
      <c r="U25" s="11">
        <v>54810</v>
      </c>
    </row>
    <row r="26" spans="1:21">
      <c r="A26" s="5" t="s">
        <v>54</v>
      </c>
      <c r="B26" s="6">
        <v>43917</v>
      </c>
      <c r="C26" s="9">
        <v>48300</v>
      </c>
      <c r="D26" s="7">
        <v>37528</v>
      </c>
      <c r="E26" s="7">
        <v>4300</v>
      </c>
      <c r="F26" s="7">
        <v>1500</v>
      </c>
      <c r="G26" s="8">
        <f t="shared" si="78"/>
        <v>11.458111276913238</v>
      </c>
      <c r="H26" s="25">
        <v>8</v>
      </c>
      <c r="I26" s="8">
        <f t="shared" si="79"/>
        <v>3.1055900621118013</v>
      </c>
      <c r="J26" s="18">
        <f t="shared" si="80"/>
        <v>7.4</v>
      </c>
      <c r="K26" s="22">
        <f t="shared" si="81"/>
        <v>1.5483934157990862</v>
      </c>
      <c r="L26" s="8">
        <f t="shared" si="82"/>
        <v>8.9026915113871627</v>
      </c>
      <c r="M26" s="22">
        <f t="shared" si="83"/>
        <v>0.77697722567287786</v>
      </c>
      <c r="N26" s="8">
        <f t="shared" si="84"/>
        <v>11.232558139534884</v>
      </c>
      <c r="O26" s="33">
        <f t="shared" si="85"/>
        <v>0.98031498107084913</v>
      </c>
      <c r="P26" s="33">
        <f t="shared" si="86"/>
        <v>1.1232558139534883</v>
      </c>
      <c r="Q26" s="34">
        <f t="shared" si="87"/>
        <v>1.2870390108718823</v>
      </c>
      <c r="R26" s="20">
        <f t="shared" si="88"/>
        <v>58110</v>
      </c>
      <c r="S26" s="15">
        <f t="shared" si="89"/>
        <v>0.83118224057821377</v>
      </c>
      <c r="T26" s="15">
        <f t="shared" si="90"/>
        <v>0.20310559006211179</v>
      </c>
      <c r="U26" s="11">
        <v>68395</v>
      </c>
    </row>
    <row r="27" spans="1:21">
      <c r="A27" s="5" t="s">
        <v>53</v>
      </c>
      <c r="B27" s="6">
        <v>43903</v>
      </c>
      <c r="C27" s="9">
        <v>8830</v>
      </c>
      <c r="D27" s="7">
        <v>17983</v>
      </c>
      <c r="E27" s="7">
        <v>1600</v>
      </c>
      <c r="F27" s="7">
        <v>160</v>
      </c>
      <c r="G27" s="8">
        <f t="shared" ref="G27:G34" si="91">E27/D27*100</f>
        <v>8.8972918867819608</v>
      </c>
      <c r="H27" s="25">
        <v>8</v>
      </c>
      <c r="I27" s="8">
        <f t="shared" ref="I27:I30" si="92">F27/C27*100</f>
        <v>1.8120045300113252</v>
      </c>
      <c r="J27" s="18">
        <f t="shared" ref="J27:J34" si="93">IF(I27&lt;1,H27,IF(I27&lt;2,(H27-0.2),IF(I27&lt;3,(H27-0.4),IF(I27&lt;4,(H27-0.6),IF(I27&lt;5,(H27-0.8),(H27-1))))))</f>
        <v>7.8</v>
      </c>
      <c r="K27" s="22">
        <f t="shared" ref="K27:K34" si="94">G27/J27</f>
        <v>1.1406784470233284</v>
      </c>
      <c r="L27" s="8">
        <f t="shared" ref="L27:L30" si="95">(E27/C27)*100</f>
        <v>18.120045300113251</v>
      </c>
      <c r="M27" s="22">
        <f t="shared" ref="M27:M30" si="96">D27/C27</f>
        <v>2.0365798414496035</v>
      </c>
      <c r="N27" s="8">
        <f t="shared" ref="N27:N30" si="97">C27/E27</f>
        <v>5.5187499999999998</v>
      </c>
      <c r="O27" s="33">
        <f t="shared" ref="O27:O34" si="98">N27/G27</f>
        <v>0.62027300781249994</v>
      </c>
      <c r="P27" s="33">
        <f t="shared" ref="P27:P34" si="99">Q27/(G27/10)</f>
        <v>0.551875</v>
      </c>
      <c r="Q27" s="34">
        <f t="shared" ref="Q27:Q30" si="100">C27/D27</f>
        <v>0.49101929600177946</v>
      </c>
      <c r="R27" s="20">
        <f t="shared" ref="R27:R34" si="101">ROUND(D27*K27,-1)</f>
        <v>20510</v>
      </c>
      <c r="S27" s="15">
        <f t="shared" ref="S27:S30" si="102">C27/R27</f>
        <v>0.43052169673330082</v>
      </c>
      <c r="T27" s="15">
        <f t="shared" ref="T27:T30" si="103">(R27-C27)/C27</f>
        <v>1.3227633069082674</v>
      </c>
      <c r="U27" s="10">
        <v>18000</v>
      </c>
    </row>
    <row r="28" spans="1:21">
      <c r="A28" s="5" t="s">
        <v>53</v>
      </c>
      <c r="B28" s="6">
        <v>43938</v>
      </c>
      <c r="C28" s="9">
        <v>11400</v>
      </c>
      <c r="D28" s="7">
        <v>17983</v>
      </c>
      <c r="E28" s="7">
        <v>1400</v>
      </c>
      <c r="F28" s="7">
        <v>150</v>
      </c>
      <c r="G28" s="8">
        <f t="shared" si="91"/>
        <v>7.7851304009342162</v>
      </c>
      <c r="H28" s="25">
        <v>8</v>
      </c>
      <c r="I28" s="8">
        <f t="shared" si="92"/>
        <v>1.3157894736842104</v>
      </c>
      <c r="J28" s="18">
        <f t="shared" si="93"/>
        <v>7.8</v>
      </c>
      <c r="K28" s="22">
        <f t="shared" si="94"/>
        <v>0.99809364114541232</v>
      </c>
      <c r="L28" s="8">
        <f t="shared" si="95"/>
        <v>12.280701754385964</v>
      </c>
      <c r="M28" s="22">
        <f t="shared" si="96"/>
        <v>1.5774561403508771</v>
      </c>
      <c r="N28" s="8">
        <f t="shared" si="97"/>
        <v>8.1428571428571423</v>
      </c>
      <c r="O28" s="33">
        <f t="shared" si="98"/>
        <v>1.0459499999999999</v>
      </c>
      <c r="P28" s="33">
        <f t="shared" si="99"/>
        <v>0.81428571428571428</v>
      </c>
      <c r="Q28" s="34">
        <f t="shared" si="100"/>
        <v>0.6339320469332147</v>
      </c>
      <c r="R28" s="20">
        <f t="shared" si="101"/>
        <v>17950</v>
      </c>
      <c r="S28" s="15">
        <f t="shared" si="102"/>
        <v>0.63509749303621166</v>
      </c>
      <c r="T28" s="15">
        <f t="shared" si="103"/>
        <v>0.57456140350877194</v>
      </c>
      <c r="U28" s="10">
        <v>17000</v>
      </c>
    </row>
    <row r="29" spans="1:21">
      <c r="A29" s="5" t="s">
        <v>33</v>
      </c>
      <c r="B29" s="6">
        <v>44116</v>
      </c>
      <c r="C29" s="9">
        <v>9860</v>
      </c>
      <c r="D29" s="7">
        <v>14776</v>
      </c>
      <c r="E29" s="7">
        <v>1320</v>
      </c>
      <c r="F29" s="7">
        <v>350</v>
      </c>
      <c r="G29" s="8">
        <f t="shared" si="91"/>
        <v>8.9334055224688687</v>
      </c>
      <c r="H29" s="25">
        <v>8</v>
      </c>
      <c r="I29" s="8">
        <f t="shared" si="92"/>
        <v>3.5496957403651117</v>
      </c>
      <c r="J29" s="18">
        <f t="shared" si="93"/>
        <v>7.4</v>
      </c>
      <c r="K29" s="22">
        <f t="shared" si="94"/>
        <v>1.2072169624957929</v>
      </c>
      <c r="L29" s="8">
        <f t="shared" si="95"/>
        <v>13.387423935091277</v>
      </c>
      <c r="M29" s="22">
        <f t="shared" si="96"/>
        <v>1.4985801217038539</v>
      </c>
      <c r="N29" s="8">
        <f t="shared" si="97"/>
        <v>7.4696969696969697</v>
      </c>
      <c r="O29" s="33">
        <f t="shared" si="98"/>
        <v>0.83615335169880622</v>
      </c>
      <c r="P29" s="33">
        <f t="shared" si="99"/>
        <v>0.74696969696969695</v>
      </c>
      <c r="Q29" s="34">
        <f t="shared" si="100"/>
        <v>0.66729832160259883</v>
      </c>
      <c r="R29" s="20">
        <f t="shared" si="101"/>
        <v>17840</v>
      </c>
      <c r="S29" s="15">
        <f t="shared" si="102"/>
        <v>0.55269058295964124</v>
      </c>
      <c r="T29" s="15">
        <f t="shared" si="103"/>
        <v>0.80933062880324547</v>
      </c>
      <c r="U29" s="10">
        <v>12686</v>
      </c>
    </row>
    <row r="30" spans="1:21">
      <c r="A30" s="5" t="s">
        <v>16</v>
      </c>
      <c r="B30" s="6">
        <v>42617</v>
      </c>
      <c r="C30" s="9">
        <v>406000</v>
      </c>
      <c r="D30" s="7">
        <v>48495</v>
      </c>
      <c r="E30" s="7">
        <v>10500</v>
      </c>
      <c r="G30" s="8">
        <f t="shared" si="91"/>
        <v>21.651716671821838</v>
      </c>
      <c r="H30" s="25">
        <v>7.5</v>
      </c>
      <c r="I30" s="8">
        <f t="shared" si="92"/>
        <v>0</v>
      </c>
      <c r="J30" s="18">
        <f t="shared" si="93"/>
        <v>7.5</v>
      </c>
      <c r="K30" s="22">
        <f t="shared" si="94"/>
        <v>2.8868955562429117</v>
      </c>
      <c r="L30" s="8">
        <f t="shared" si="95"/>
        <v>2.5862068965517242</v>
      </c>
      <c r="M30" s="22">
        <f t="shared" si="96"/>
        <v>0.11944581280788177</v>
      </c>
      <c r="N30" s="8">
        <f t="shared" si="97"/>
        <v>38.666666666666664</v>
      </c>
      <c r="O30" s="33">
        <f t="shared" si="98"/>
        <v>1.7858476190476189</v>
      </c>
      <c r="P30" s="33">
        <f t="shared" si="99"/>
        <v>3.8666666666666667</v>
      </c>
      <c r="Q30" s="34">
        <f t="shared" si="100"/>
        <v>8.3719971131044435</v>
      </c>
      <c r="R30" s="20">
        <f t="shared" si="101"/>
        <v>140000</v>
      </c>
      <c r="S30" s="15">
        <f t="shared" si="102"/>
        <v>2.9</v>
      </c>
      <c r="T30" s="15">
        <f t="shared" si="103"/>
        <v>-0.65517241379310343</v>
      </c>
      <c r="U30" s="10">
        <v>508000</v>
      </c>
    </row>
    <row r="31" spans="1:21">
      <c r="A31" s="5" t="s">
        <v>4</v>
      </c>
      <c r="B31" s="6">
        <v>42586</v>
      </c>
      <c r="C31" s="9">
        <v>7270</v>
      </c>
      <c r="D31" s="7">
        <v>6244</v>
      </c>
      <c r="E31" s="7">
        <v>600</v>
      </c>
      <c r="G31" s="8">
        <f t="shared" si="91"/>
        <v>9.6092248558616262</v>
      </c>
      <c r="H31" s="25">
        <v>7.5</v>
      </c>
      <c r="I31" s="8">
        <f t="shared" ref="I31:I34" si="104">F31/C31*100</f>
        <v>0</v>
      </c>
      <c r="J31" s="18">
        <f t="shared" si="93"/>
        <v>7.5</v>
      </c>
      <c r="K31" s="22">
        <f t="shared" si="94"/>
        <v>1.2812299807815501</v>
      </c>
      <c r="L31" s="8">
        <f t="shared" ref="L31:L34" si="105">(E31/C31)*100</f>
        <v>8.2530949105914715</v>
      </c>
      <c r="M31" s="22">
        <f t="shared" ref="M31:M34" si="106">D31/C31</f>
        <v>0.85887207702888579</v>
      </c>
      <c r="N31" s="8">
        <f t="shared" ref="N31:N34" si="107">C31/E31</f>
        <v>12.116666666666667</v>
      </c>
      <c r="O31" s="33">
        <f t="shared" si="98"/>
        <v>1.2609411111111113</v>
      </c>
      <c r="P31" s="33">
        <f t="shared" si="99"/>
        <v>1.2116666666666667</v>
      </c>
      <c r="Q31" s="34">
        <f t="shared" ref="Q31:Q34" si="108">C31/D31</f>
        <v>1.1643177450352338</v>
      </c>
      <c r="R31" s="20">
        <f t="shared" si="101"/>
        <v>8000</v>
      </c>
      <c r="S31" s="15">
        <f t="shared" ref="S31:S34" si="109">C31/R31</f>
        <v>0.90874999999999995</v>
      </c>
      <c r="T31" s="15">
        <f t="shared" ref="T31:T34" si="110">(R31-C31)/C31</f>
        <v>0.10041265474552957</v>
      </c>
      <c r="U31" s="11"/>
    </row>
    <row r="32" spans="1:21">
      <c r="A32" s="21" t="s">
        <v>26</v>
      </c>
      <c r="B32" s="6">
        <v>42898</v>
      </c>
      <c r="C32" s="9">
        <v>87900</v>
      </c>
      <c r="D32" s="7">
        <v>200353</v>
      </c>
      <c r="E32" s="7">
        <v>14000</v>
      </c>
      <c r="F32" s="7">
        <v>1500</v>
      </c>
      <c r="G32" s="8">
        <f t="shared" si="91"/>
        <v>6.9876667681542077</v>
      </c>
      <c r="H32" s="25">
        <v>7.5</v>
      </c>
      <c r="I32" s="8">
        <f t="shared" si="104"/>
        <v>1.7064846416382253</v>
      </c>
      <c r="J32" s="18">
        <f t="shared" si="93"/>
        <v>7.3</v>
      </c>
      <c r="K32" s="22">
        <f t="shared" si="94"/>
        <v>0.95721462577454908</v>
      </c>
      <c r="L32" s="8">
        <f t="shared" si="105"/>
        <v>15.927189988623436</v>
      </c>
      <c r="M32" s="22">
        <f t="shared" si="106"/>
        <v>2.2793287827076223</v>
      </c>
      <c r="N32" s="8">
        <f t="shared" si="107"/>
        <v>6.2785714285714285</v>
      </c>
      <c r="O32" s="33">
        <f t="shared" si="98"/>
        <v>0.89852187244897963</v>
      </c>
      <c r="P32" s="33">
        <f t="shared" si="99"/>
        <v>0.62785714285714278</v>
      </c>
      <c r="Q32" s="34">
        <f t="shared" si="108"/>
        <v>0.43872564922911061</v>
      </c>
      <c r="R32" s="20">
        <f t="shared" si="101"/>
        <v>191780</v>
      </c>
      <c r="S32" s="15">
        <f t="shared" si="109"/>
        <v>0.45833767859005109</v>
      </c>
      <c r="T32" s="15">
        <f t="shared" si="110"/>
        <v>1.1817974971558589</v>
      </c>
      <c r="U32" s="11">
        <v>108000</v>
      </c>
    </row>
    <row r="33" spans="1:21">
      <c r="A33" s="21" t="s">
        <v>26</v>
      </c>
      <c r="B33" s="6">
        <v>43050</v>
      </c>
      <c r="C33" s="9">
        <v>118000</v>
      </c>
      <c r="D33" s="7">
        <v>200353</v>
      </c>
      <c r="E33" s="7">
        <v>12600</v>
      </c>
      <c r="F33" s="7">
        <v>1500</v>
      </c>
      <c r="G33" s="8">
        <f t="shared" si="91"/>
        <v>6.2889000913387862</v>
      </c>
      <c r="H33" s="25">
        <v>7.5</v>
      </c>
      <c r="I33" s="8">
        <f t="shared" si="104"/>
        <v>1.2711864406779663</v>
      </c>
      <c r="J33" s="18">
        <f t="shared" si="93"/>
        <v>7.3</v>
      </c>
      <c r="K33" s="22">
        <f t="shared" si="94"/>
        <v>0.86149316319709401</v>
      </c>
      <c r="L33" s="8">
        <f t="shared" si="105"/>
        <v>10.677966101694915</v>
      </c>
      <c r="M33" s="22">
        <f t="shared" si="106"/>
        <v>1.697906779661017</v>
      </c>
      <c r="N33" s="8">
        <f t="shared" si="107"/>
        <v>9.3650793650793656</v>
      </c>
      <c r="O33" s="33">
        <f t="shared" si="98"/>
        <v>1.4891442428823385</v>
      </c>
      <c r="P33" s="33">
        <f t="shared" si="99"/>
        <v>0.93650793650793662</v>
      </c>
      <c r="Q33" s="34">
        <f t="shared" si="108"/>
        <v>0.58896048474442608</v>
      </c>
      <c r="R33" s="20">
        <f t="shared" si="101"/>
        <v>172600</v>
      </c>
      <c r="S33" s="15">
        <f t="shared" si="109"/>
        <v>0.68366164542294328</v>
      </c>
      <c r="T33" s="15">
        <f t="shared" si="110"/>
        <v>0.46271186440677964</v>
      </c>
      <c r="U33" s="11">
        <v>110000</v>
      </c>
    </row>
    <row r="34" spans="1:21">
      <c r="A34" s="21" t="s">
        <v>26</v>
      </c>
      <c r="B34" s="6">
        <v>43374</v>
      </c>
      <c r="C34" s="9">
        <v>140000</v>
      </c>
      <c r="D34" s="7">
        <v>210139</v>
      </c>
      <c r="E34" s="7">
        <v>10000</v>
      </c>
      <c r="F34" s="7">
        <v>1500</v>
      </c>
      <c r="G34" s="8">
        <f t="shared" si="91"/>
        <v>4.7587549193628984</v>
      </c>
      <c r="H34" s="25">
        <v>7.5</v>
      </c>
      <c r="I34" s="8">
        <f t="shared" si="104"/>
        <v>1.0714285714285714</v>
      </c>
      <c r="J34" s="18">
        <f t="shared" si="93"/>
        <v>7.3</v>
      </c>
      <c r="K34" s="22">
        <f t="shared" si="94"/>
        <v>0.65188423552916419</v>
      </c>
      <c r="L34" s="8">
        <f t="shared" si="105"/>
        <v>7.1428571428571423</v>
      </c>
      <c r="M34" s="22">
        <f t="shared" si="106"/>
        <v>1.5009928571428572</v>
      </c>
      <c r="N34" s="8">
        <f t="shared" si="107"/>
        <v>14</v>
      </c>
      <c r="O34" s="33">
        <f t="shared" si="98"/>
        <v>2.9419459999999997</v>
      </c>
      <c r="P34" s="33">
        <f t="shared" si="99"/>
        <v>1.3999999999999997</v>
      </c>
      <c r="Q34" s="34">
        <f t="shared" si="108"/>
        <v>0.66622568871080567</v>
      </c>
      <c r="R34" s="20">
        <f t="shared" si="101"/>
        <v>136990</v>
      </c>
      <c r="S34" s="15">
        <f t="shared" si="109"/>
        <v>1.021972406745018</v>
      </c>
      <c r="T34" s="15">
        <f t="shared" si="110"/>
        <v>-2.1499999999999998E-2</v>
      </c>
      <c r="U34" s="11">
        <v>206000</v>
      </c>
    </row>
    <row r="35" spans="1:21">
      <c r="A35" s="21" t="s">
        <v>36</v>
      </c>
      <c r="B35" s="6">
        <v>42956</v>
      </c>
      <c r="C35" s="9">
        <v>10550</v>
      </c>
      <c r="D35" s="7">
        <v>3591</v>
      </c>
      <c r="E35" s="7">
        <v>1200</v>
      </c>
      <c r="F35" s="7">
        <v>150</v>
      </c>
      <c r="G35" s="8">
        <f t="shared" ref="G35" si="111">E35/D35*100</f>
        <v>33.416875522138682</v>
      </c>
      <c r="H35" s="25">
        <v>7.5</v>
      </c>
      <c r="I35" s="8">
        <f t="shared" ref="I35:I39" si="112">F35/C35*100</f>
        <v>1.4218009478672986</v>
      </c>
      <c r="J35" s="18">
        <f t="shared" ref="J35" si="113">IF(I35&lt;1,H35,IF(I35&lt;2,(H35-0.2),IF(I35&lt;3,(H35-0.4),IF(I35&lt;4,(H35-0.6),IF(I35&lt;5,(H35-0.8),(H35-1))))))</f>
        <v>7.3</v>
      </c>
      <c r="K35" s="22">
        <f t="shared" ref="K35" si="114">G35/J35</f>
        <v>4.5776541811148883</v>
      </c>
      <c r="L35" s="8">
        <f t="shared" ref="L35:L39" si="115">(E35/C35)*100</f>
        <v>11.374407582938389</v>
      </c>
      <c r="M35" s="22">
        <f t="shared" ref="M35:M39" si="116">D35/C35</f>
        <v>0.34037914691943127</v>
      </c>
      <c r="N35" s="8">
        <f t="shared" ref="N35:N39" si="117">C35/E35</f>
        <v>8.7916666666666661</v>
      </c>
      <c r="O35" s="33">
        <f t="shared" ref="O35" si="118">N35/G35</f>
        <v>0.26309062499999997</v>
      </c>
      <c r="P35" s="33">
        <f t="shared" ref="P35" si="119">Q35/(G35/10)</f>
        <v>0.87916666666666654</v>
      </c>
      <c r="Q35" s="34">
        <f t="shared" ref="Q35:Q39" si="120">C35/D35</f>
        <v>2.9379003063213589</v>
      </c>
      <c r="R35" s="20">
        <f t="shared" ref="R35" si="121">ROUND(D35*K35,-1)</f>
        <v>16440</v>
      </c>
      <c r="S35" s="15">
        <f t="shared" ref="S35:S39" si="122">C35/R35</f>
        <v>0.6417274939172749</v>
      </c>
      <c r="T35" s="15">
        <f t="shared" ref="T35:T39" si="123">(R35-C35)/C35</f>
        <v>0.55829383886255923</v>
      </c>
      <c r="U35" s="10">
        <v>15400</v>
      </c>
    </row>
    <row r="36" spans="1:21">
      <c r="A36" s="5" t="s">
        <v>27</v>
      </c>
      <c r="B36" s="6">
        <v>42795</v>
      </c>
      <c r="C36" s="9">
        <v>109500</v>
      </c>
      <c r="D36" s="7">
        <v>50000</v>
      </c>
      <c r="E36" s="7">
        <v>11000</v>
      </c>
      <c r="G36" s="8">
        <f t="shared" ref="G36:G40" si="124">E36/D36*100</f>
        <v>22</v>
      </c>
      <c r="H36" s="25">
        <v>7.5</v>
      </c>
      <c r="I36" s="8">
        <f t="shared" si="112"/>
        <v>0</v>
      </c>
      <c r="J36" s="18">
        <f t="shared" ref="J36:J40" si="125">IF(I36&lt;1,H36,IF(I36&lt;2,(H36-0.2),IF(I36&lt;3,(H36-0.4),IF(I36&lt;4,(H36-0.6),IF(I36&lt;5,(H36-0.8),(H36-1))))))</f>
        <v>7.5</v>
      </c>
      <c r="K36" s="22">
        <f t="shared" ref="K36:K40" si="126">G36/J36</f>
        <v>2.9333333333333331</v>
      </c>
      <c r="L36" s="8">
        <f t="shared" si="115"/>
        <v>10.045662100456621</v>
      </c>
      <c r="M36" s="22">
        <f t="shared" si="116"/>
        <v>0.45662100456621002</v>
      </c>
      <c r="N36" s="8">
        <f t="shared" si="117"/>
        <v>9.954545454545455</v>
      </c>
      <c r="O36" s="33">
        <f t="shared" ref="O36:O40" si="127">N36/G36</f>
        <v>0.45247933884297525</v>
      </c>
      <c r="P36" s="33">
        <f t="shared" ref="P36:P40" si="128">Q36/(G36/10)</f>
        <v>0.99545454545454537</v>
      </c>
      <c r="Q36" s="34">
        <f t="shared" si="120"/>
        <v>2.19</v>
      </c>
      <c r="R36" s="20">
        <f t="shared" ref="R36:R40" si="129">ROUND(D36*K36,-1)</f>
        <v>146670</v>
      </c>
      <c r="S36" s="15">
        <f t="shared" si="122"/>
        <v>0.7465739415013295</v>
      </c>
      <c r="T36" s="15">
        <f t="shared" si="123"/>
        <v>0.33945205479452056</v>
      </c>
      <c r="U36" s="11"/>
    </row>
    <row r="37" spans="1:21">
      <c r="A37" s="5" t="s">
        <v>27</v>
      </c>
      <c r="B37" s="6">
        <v>43059</v>
      </c>
      <c r="C37" s="9">
        <v>126700</v>
      </c>
      <c r="D37" s="7">
        <v>51150</v>
      </c>
      <c r="E37" s="7">
        <v>11000</v>
      </c>
      <c r="F37" s="7">
        <v>1400</v>
      </c>
      <c r="G37" s="8">
        <f t="shared" si="124"/>
        <v>21.50537634408602</v>
      </c>
      <c r="H37" s="25">
        <v>7.5</v>
      </c>
      <c r="I37" s="8">
        <f t="shared" si="112"/>
        <v>1.1049723756906076</v>
      </c>
      <c r="J37" s="18">
        <f t="shared" si="125"/>
        <v>7.3</v>
      </c>
      <c r="K37" s="22">
        <f t="shared" si="126"/>
        <v>2.9459419649432905</v>
      </c>
      <c r="L37" s="8">
        <f t="shared" si="115"/>
        <v>8.681925808997633</v>
      </c>
      <c r="M37" s="22">
        <f t="shared" si="116"/>
        <v>0.40370955011838988</v>
      </c>
      <c r="N37" s="8">
        <f t="shared" si="117"/>
        <v>11.518181818181818</v>
      </c>
      <c r="O37" s="33">
        <f t="shared" si="127"/>
        <v>0.53559545454545454</v>
      </c>
      <c r="P37" s="33">
        <f t="shared" si="128"/>
        <v>1.1518181818181819</v>
      </c>
      <c r="Q37" s="34">
        <f t="shared" si="120"/>
        <v>2.47702834799609</v>
      </c>
      <c r="R37" s="20">
        <f t="shared" si="129"/>
        <v>150680</v>
      </c>
      <c r="S37" s="15">
        <f t="shared" si="122"/>
        <v>0.84085479161136178</v>
      </c>
      <c r="T37" s="15">
        <f t="shared" si="123"/>
        <v>0.18926598263614838</v>
      </c>
      <c r="U37" s="11">
        <v>148833</v>
      </c>
    </row>
    <row r="38" spans="1:21">
      <c r="A38" s="5" t="s">
        <v>27</v>
      </c>
      <c r="B38" s="6">
        <v>43781</v>
      </c>
      <c r="C38" s="9">
        <v>103200</v>
      </c>
      <c r="D38" s="7">
        <v>69181</v>
      </c>
      <c r="E38" s="7">
        <v>10000</v>
      </c>
      <c r="F38" s="7">
        <v>1400</v>
      </c>
      <c r="G38" s="8">
        <f t="shared" si="124"/>
        <v>14.454835865338749</v>
      </c>
      <c r="H38" s="25">
        <v>8</v>
      </c>
      <c r="I38" s="8">
        <f t="shared" si="112"/>
        <v>1.3565891472868217</v>
      </c>
      <c r="J38" s="18">
        <f t="shared" si="125"/>
        <v>7.8</v>
      </c>
      <c r="K38" s="22">
        <f t="shared" si="126"/>
        <v>1.8531840852998396</v>
      </c>
      <c r="L38" s="8">
        <f t="shared" si="115"/>
        <v>9.6899224806201563</v>
      </c>
      <c r="M38" s="22">
        <f t="shared" si="116"/>
        <v>0.6703585271317829</v>
      </c>
      <c r="N38" s="8">
        <f t="shared" si="117"/>
        <v>10.32</v>
      </c>
      <c r="O38" s="33">
        <f t="shared" si="127"/>
        <v>0.71394791999999996</v>
      </c>
      <c r="P38" s="33">
        <f t="shared" si="128"/>
        <v>1.032</v>
      </c>
      <c r="Q38" s="34">
        <f t="shared" si="120"/>
        <v>1.4917390613029589</v>
      </c>
      <c r="R38" s="20">
        <f t="shared" si="129"/>
        <v>128210</v>
      </c>
      <c r="S38" s="15">
        <f t="shared" si="122"/>
        <v>0.8049294126823181</v>
      </c>
      <c r="T38" s="15">
        <f t="shared" si="123"/>
        <v>0.24234496124031008</v>
      </c>
      <c r="U38" s="11">
        <v>125000</v>
      </c>
    </row>
    <row r="39" spans="1:21">
      <c r="A39" s="21" t="s">
        <v>45</v>
      </c>
      <c r="B39" s="27">
        <v>43805</v>
      </c>
      <c r="C39" s="9">
        <v>18650</v>
      </c>
      <c r="D39" s="12">
        <v>12958</v>
      </c>
      <c r="E39" s="12">
        <v>1600</v>
      </c>
      <c r="F39" s="12">
        <v>270</v>
      </c>
      <c r="G39" s="26">
        <f t="shared" si="124"/>
        <v>12.347584503781448</v>
      </c>
      <c r="H39" s="28">
        <v>8</v>
      </c>
      <c r="I39" s="26">
        <f t="shared" si="112"/>
        <v>1.447721179624665</v>
      </c>
      <c r="J39" s="29">
        <f t="shared" si="125"/>
        <v>7.8</v>
      </c>
      <c r="K39" s="30">
        <f t="shared" si="126"/>
        <v>1.5830236543309548</v>
      </c>
      <c r="L39" s="26">
        <f t="shared" si="115"/>
        <v>8.5790884718498663</v>
      </c>
      <c r="M39" s="22">
        <f t="shared" si="116"/>
        <v>0.69479892761394102</v>
      </c>
      <c r="N39" s="8">
        <f t="shared" si="117"/>
        <v>11.65625</v>
      </c>
      <c r="O39" s="33">
        <f t="shared" si="127"/>
        <v>0.94401054687499997</v>
      </c>
      <c r="P39" s="33">
        <f t="shared" si="128"/>
        <v>1.1656249999999999</v>
      </c>
      <c r="Q39" s="34">
        <f t="shared" si="120"/>
        <v>1.439265318722025</v>
      </c>
      <c r="R39" s="20">
        <f t="shared" si="129"/>
        <v>20510</v>
      </c>
      <c r="S39" s="15">
        <f t="shared" si="122"/>
        <v>0.90931253047294003</v>
      </c>
      <c r="T39" s="15">
        <f t="shared" si="123"/>
        <v>9.9731903485254694E-2</v>
      </c>
      <c r="U39" s="11">
        <v>25000</v>
      </c>
    </row>
    <row r="40" spans="1:21">
      <c r="A40" s="21" t="s">
        <v>56</v>
      </c>
      <c r="B40" s="27">
        <v>44083</v>
      </c>
      <c r="C40" s="9">
        <v>8600</v>
      </c>
      <c r="D40" s="7">
        <v>10696</v>
      </c>
      <c r="E40" s="7">
        <v>1400</v>
      </c>
      <c r="F40" s="7">
        <v>250</v>
      </c>
      <c r="G40" s="26">
        <f t="shared" si="124"/>
        <v>13.089005235602095</v>
      </c>
      <c r="H40" s="25">
        <v>8</v>
      </c>
      <c r="I40" s="26">
        <f t="shared" ref="I40" si="130">F40/C40*100</f>
        <v>2.9069767441860463</v>
      </c>
      <c r="J40" s="18">
        <f t="shared" si="125"/>
        <v>7.6</v>
      </c>
      <c r="K40" s="22">
        <f t="shared" si="126"/>
        <v>1.7222375310002758</v>
      </c>
      <c r="L40" s="26">
        <f t="shared" ref="L40" si="131">(E40/C40)*100</f>
        <v>16.279069767441861</v>
      </c>
      <c r="M40" s="22">
        <f t="shared" ref="M40" si="132">D40/C40</f>
        <v>1.243720930232558</v>
      </c>
      <c r="N40" s="8">
        <f t="shared" ref="N40" si="133">C40/E40</f>
        <v>6.1428571428571432</v>
      </c>
      <c r="O40" s="33">
        <f t="shared" si="127"/>
        <v>0.46931428571428574</v>
      </c>
      <c r="P40" s="33">
        <f t="shared" si="128"/>
        <v>0.61428571428571432</v>
      </c>
      <c r="Q40" s="34">
        <f t="shared" ref="Q40" si="134">C40/D40</f>
        <v>0.80403889304412868</v>
      </c>
      <c r="R40" s="20">
        <f t="shared" si="129"/>
        <v>18420</v>
      </c>
      <c r="S40" s="15">
        <f t="shared" ref="S40" si="135">C40/R40</f>
        <v>0.46688382193268185</v>
      </c>
      <c r="T40" s="15">
        <f t="shared" ref="T40" si="136">(R40-C40)/C40</f>
        <v>1.1418604651162791</v>
      </c>
      <c r="U40" s="11"/>
    </row>
    <row r="41" spans="1:21">
      <c r="A41" s="21" t="s">
        <v>23</v>
      </c>
      <c r="B41" s="6">
        <v>42671</v>
      </c>
      <c r="C41" s="9">
        <v>34500</v>
      </c>
      <c r="D41" s="7">
        <v>38936</v>
      </c>
      <c r="E41" s="7">
        <v>4400</v>
      </c>
      <c r="G41" s="8">
        <f t="shared" ref="G41:G46" si="137">E41/D41*100</f>
        <v>11.300595849599343</v>
      </c>
      <c r="H41" s="25">
        <v>7.5</v>
      </c>
      <c r="I41" s="8">
        <f t="shared" ref="I41:I48" si="138">F41/C41*100</f>
        <v>0</v>
      </c>
      <c r="J41" s="18">
        <f t="shared" ref="J41:J46" si="139">IF(I41&lt;1,H41,IF(I41&lt;2,(H41-0.2),IF(I41&lt;3,(H41-0.4),IF(I41&lt;4,(H41-0.6),IF(I41&lt;5,(H41-0.8),(H41-1))))))</f>
        <v>7.5</v>
      </c>
      <c r="K41" s="22">
        <f t="shared" ref="K41:K46" si="140">G41/J41</f>
        <v>1.5067461132799125</v>
      </c>
      <c r="L41" s="8">
        <f t="shared" ref="L41:L48" si="141">(E41/C41)*100</f>
        <v>12.753623188405797</v>
      </c>
      <c r="M41" s="22">
        <f t="shared" ref="M41:M48" si="142">D41/C41</f>
        <v>1.1285797101449275</v>
      </c>
      <c r="N41" s="8">
        <f t="shared" ref="N41:N48" si="143">C41/E41</f>
        <v>7.8409090909090908</v>
      </c>
      <c r="O41" s="33">
        <f t="shared" ref="O41:O46" si="144">N41/G41</f>
        <v>0.693849173553719</v>
      </c>
      <c r="P41" s="33">
        <f t="shared" ref="P41:P46" si="145">Q41/(G41/10)</f>
        <v>0.78409090909090906</v>
      </c>
      <c r="Q41" s="34">
        <f t="shared" ref="Q41:Q48" si="146">C41/D41</f>
        <v>0.88606944729813031</v>
      </c>
      <c r="R41" s="20">
        <f t="shared" ref="R41:R46" si="147">ROUND(D41*K41,-1)</f>
        <v>58670</v>
      </c>
      <c r="S41" s="15">
        <f t="shared" ref="S41:S48" si="148">C41/R41</f>
        <v>0.58803477075166188</v>
      </c>
      <c r="T41" s="15">
        <f t="shared" ref="T41:T48" si="149">(R41-C41)/C41</f>
        <v>0.70057971014492748</v>
      </c>
      <c r="U41" s="11">
        <v>40588</v>
      </c>
    </row>
    <row r="42" spans="1:21">
      <c r="A42" s="21" t="s">
        <v>51</v>
      </c>
      <c r="B42" s="6">
        <v>43869</v>
      </c>
      <c r="C42" s="9">
        <v>22950</v>
      </c>
      <c r="D42" s="7">
        <v>49149</v>
      </c>
      <c r="E42" s="7">
        <v>1800</v>
      </c>
      <c r="F42" s="7">
        <v>500</v>
      </c>
      <c r="G42" s="8">
        <f t="shared" si="137"/>
        <v>3.6623329060611609</v>
      </c>
      <c r="H42" s="25">
        <v>8</v>
      </c>
      <c r="I42" s="8">
        <f t="shared" si="138"/>
        <v>2.1786492374727668</v>
      </c>
      <c r="J42" s="18">
        <f t="shared" si="139"/>
        <v>7.6</v>
      </c>
      <c r="K42" s="22">
        <f t="shared" si="140"/>
        <v>0.48188590869225806</v>
      </c>
      <c r="L42" s="8">
        <f t="shared" si="141"/>
        <v>7.8431372549019605</v>
      </c>
      <c r="M42" s="22">
        <f t="shared" si="142"/>
        <v>2.1415686274509804</v>
      </c>
      <c r="N42" s="8">
        <f t="shared" si="143"/>
        <v>12.75</v>
      </c>
      <c r="O42" s="33">
        <f t="shared" si="144"/>
        <v>3.4813874999999999</v>
      </c>
      <c r="P42" s="33">
        <f t="shared" si="145"/>
        <v>1.2750000000000001</v>
      </c>
      <c r="Q42" s="34">
        <f t="shared" si="146"/>
        <v>0.46694744552279804</v>
      </c>
      <c r="R42" s="20">
        <f t="shared" si="147"/>
        <v>23680</v>
      </c>
      <c r="S42" s="15">
        <f t="shared" si="148"/>
        <v>0.96917229729729726</v>
      </c>
      <c r="T42" s="15">
        <f t="shared" si="149"/>
        <v>3.1808278867102399E-2</v>
      </c>
      <c r="U42" s="11"/>
    </row>
    <row r="43" spans="1:21">
      <c r="A43" s="21" t="s">
        <v>55</v>
      </c>
      <c r="B43" s="6">
        <v>44076</v>
      </c>
      <c r="C43" s="9">
        <v>23600</v>
      </c>
      <c r="D43" s="7">
        <v>49312</v>
      </c>
      <c r="E43" s="7">
        <v>1900</v>
      </c>
      <c r="F43" s="7">
        <v>400</v>
      </c>
      <c r="G43" s="8">
        <f t="shared" si="137"/>
        <v>3.8530175210902011</v>
      </c>
      <c r="H43" s="25">
        <v>8</v>
      </c>
      <c r="I43" s="8">
        <f t="shared" si="138"/>
        <v>1.6949152542372881</v>
      </c>
      <c r="J43" s="18">
        <f t="shared" si="139"/>
        <v>7.8</v>
      </c>
      <c r="K43" s="22">
        <f t="shared" si="140"/>
        <v>0.49397660526797449</v>
      </c>
      <c r="L43" s="8">
        <f t="shared" si="141"/>
        <v>8.0508474576271176</v>
      </c>
      <c r="M43" s="22">
        <f t="shared" si="142"/>
        <v>2.0894915254237287</v>
      </c>
      <c r="N43" s="8">
        <f t="shared" si="143"/>
        <v>12.421052631578947</v>
      </c>
      <c r="O43" s="33">
        <f t="shared" si="144"/>
        <v>3.2237207756232684</v>
      </c>
      <c r="P43" s="33">
        <f t="shared" si="145"/>
        <v>1.2421052631578946</v>
      </c>
      <c r="Q43" s="34">
        <f t="shared" si="146"/>
        <v>0.47858533419857235</v>
      </c>
      <c r="R43" s="20">
        <f t="shared" si="147"/>
        <v>24360</v>
      </c>
      <c r="S43" s="15">
        <f t="shared" si="148"/>
        <v>0.96880131362889987</v>
      </c>
      <c r="T43" s="15">
        <f t="shared" si="149"/>
        <v>3.2203389830508473E-2</v>
      </c>
      <c r="U43" s="11">
        <v>31143</v>
      </c>
    </row>
    <row r="44" spans="1:21">
      <c r="A44" s="21" t="s">
        <v>0</v>
      </c>
      <c r="B44" s="6">
        <v>42389</v>
      </c>
      <c r="C44" s="9">
        <v>464500</v>
      </c>
      <c r="D44" s="7">
        <v>69900</v>
      </c>
      <c r="E44" s="7">
        <v>20000</v>
      </c>
      <c r="G44" s="8">
        <f t="shared" si="137"/>
        <v>28.612303290414882</v>
      </c>
      <c r="H44" s="25">
        <v>7.5</v>
      </c>
      <c r="I44" s="8">
        <f t="shared" si="138"/>
        <v>0</v>
      </c>
      <c r="J44" s="18">
        <f t="shared" si="139"/>
        <v>7.5</v>
      </c>
      <c r="K44" s="22">
        <f t="shared" si="140"/>
        <v>3.8149737720553176</v>
      </c>
      <c r="L44" s="8">
        <f t="shared" si="141"/>
        <v>4.3057050592034445</v>
      </c>
      <c r="M44" s="22">
        <f t="shared" si="142"/>
        <v>0.1504843918191604</v>
      </c>
      <c r="N44" s="8">
        <f t="shared" si="143"/>
        <v>23.225000000000001</v>
      </c>
      <c r="O44" s="33">
        <f t="shared" si="144"/>
        <v>0.8117137499999999</v>
      </c>
      <c r="P44" s="33">
        <f t="shared" si="145"/>
        <v>2.3224999999999998</v>
      </c>
      <c r="Q44" s="34">
        <f t="shared" si="146"/>
        <v>6.6452074391988551</v>
      </c>
      <c r="R44" s="20">
        <f t="shared" si="147"/>
        <v>266670</v>
      </c>
      <c r="S44" s="15">
        <f t="shared" si="148"/>
        <v>1.7418532268346645</v>
      </c>
      <c r="T44" s="15">
        <f t="shared" si="149"/>
        <v>-0.42589881593110873</v>
      </c>
      <c r="U44" s="11"/>
    </row>
    <row r="45" spans="1:21">
      <c r="A45" s="21" t="s">
        <v>0</v>
      </c>
      <c r="B45" s="6">
        <v>42574</v>
      </c>
      <c r="C45" s="9">
        <v>450000</v>
      </c>
      <c r="D45" s="7">
        <v>74503</v>
      </c>
      <c r="E45" s="7">
        <v>22100</v>
      </c>
      <c r="G45" s="8">
        <f t="shared" si="137"/>
        <v>29.663235037515268</v>
      </c>
      <c r="H45" s="25">
        <v>7.5</v>
      </c>
      <c r="I45" s="8">
        <f t="shared" si="138"/>
        <v>0</v>
      </c>
      <c r="J45" s="18">
        <f t="shared" si="139"/>
        <v>7.5</v>
      </c>
      <c r="K45" s="22">
        <f t="shared" si="140"/>
        <v>3.9550980050020357</v>
      </c>
      <c r="L45" s="8">
        <f t="shared" si="141"/>
        <v>4.9111111111111114</v>
      </c>
      <c r="M45" s="22">
        <f t="shared" si="142"/>
        <v>0.16556222222222222</v>
      </c>
      <c r="N45" s="8">
        <f t="shared" si="143"/>
        <v>20.361990950226243</v>
      </c>
      <c r="O45" s="33">
        <f t="shared" si="144"/>
        <v>0.686438647857333</v>
      </c>
      <c r="P45" s="33">
        <f t="shared" si="145"/>
        <v>2.0361990950226243</v>
      </c>
      <c r="Q45" s="34">
        <f t="shared" si="146"/>
        <v>6.040025233883199</v>
      </c>
      <c r="R45" s="20">
        <f t="shared" si="147"/>
        <v>294670</v>
      </c>
      <c r="S45" s="15">
        <f t="shared" si="148"/>
        <v>1.527132046017579</v>
      </c>
      <c r="T45" s="15">
        <f t="shared" si="149"/>
        <v>-0.34517777777777775</v>
      </c>
      <c r="U45" s="11"/>
    </row>
    <row r="46" spans="1:21">
      <c r="A46" s="21" t="s">
        <v>0</v>
      </c>
      <c r="B46" s="6">
        <v>43049</v>
      </c>
      <c r="C46" s="9">
        <v>397000</v>
      </c>
      <c r="D46" s="7">
        <v>74861</v>
      </c>
      <c r="E46" s="7">
        <v>19000</v>
      </c>
      <c r="F46" s="7">
        <v>19000</v>
      </c>
      <c r="G46" s="8">
        <f t="shared" si="137"/>
        <v>25.380371622072907</v>
      </c>
      <c r="H46" s="25">
        <v>7.5</v>
      </c>
      <c r="I46" s="8">
        <f t="shared" si="138"/>
        <v>4.7858942065491181</v>
      </c>
      <c r="J46" s="18">
        <f t="shared" si="139"/>
        <v>6.7</v>
      </c>
      <c r="K46" s="22">
        <f t="shared" si="140"/>
        <v>3.7881151674735682</v>
      </c>
      <c r="L46" s="8">
        <f t="shared" si="141"/>
        <v>4.7858942065491181</v>
      </c>
      <c r="M46" s="22">
        <f t="shared" si="142"/>
        <v>0.18856675062972292</v>
      </c>
      <c r="N46" s="8">
        <f t="shared" si="143"/>
        <v>20.894736842105264</v>
      </c>
      <c r="O46" s="33">
        <f t="shared" si="144"/>
        <v>0.82326362880886428</v>
      </c>
      <c r="P46" s="33">
        <f t="shared" si="145"/>
        <v>2.0894736842105264</v>
      </c>
      <c r="Q46" s="34">
        <f t="shared" si="146"/>
        <v>5.3031618599804968</v>
      </c>
      <c r="R46" s="20">
        <f t="shared" si="147"/>
        <v>283580</v>
      </c>
      <c r="S46" s="15">
        <f t="shared" si="148"/>
        <v>1.3999576838987235</v>
      </c>
      <c r="T46" s="15">
        <f t="shared" si="149"/>
        <v>-0.28569269521410579</v>
      </c>
      <c r="U46" s="11"/>
    </row>
    <row r="47" spans="1:21">
      <c r="A47" s="21" t="s">
        <v>41</v>
      </c>
      <c r="B47" s="27">
        <v>43076</v>
      </c>
      <c r="C47" s="9">
        <v>4655</v>
      </c>
      <c r="D47" s="12">
        <v>6535</v>
      </c>
      <c r="E47" s="12">
        <v>500</v>
      </c>
      <c r="F47" s="12">
        <v>100</v>
      </c>
      <c r="G47" s="26">
        <f t="shared" ref="G47:G49" si="150">E47/D47*100</f>
        <v>7.6511094108645743</v>
      </c>
      <c r="H47" s="28">
        <v>7.5</v>
      </c>
      <c r="I47" s="26">
        <f t="shared" si="138"/>
        <v>2.1482277121374866</v>
      </c>
      <c r="J47" s="29">
        <f t="shared" ref="J47:J49" si="151">IF(I47&lt;1,H47,IF(I47&lt;2,(H47-0.2),IF(I47&lt;3,(H47-0.4),IF(I47&lt;4,(H47-0.6),IF(I47&lt;5,(H47-0.8),(H47-1))))))</f>
        <v>7.1</v>
      </c>
      <c r="K47" s="30">
        <f t="shared" ref="K47:K49" si="152">G47/J47</f>
        <v>1.077621043783743</v>
      </c>
      <c r="L47" s="26">
        <f t="shared" si="141"/>
        <v>10.741138560687432</v>
      </c>
      <c r="M47" s="22">
        <f t="shared" si="142"/>
        <v>1.4038668098818474</v>
      </c>
      <c r="N47" s="8">
        <f t="shared" si="143"/>
        <v>9.31</v>
      </c>
      <c r="O47" s="33">
        <f t="shared" ref="O47:O49" si="153">N47/G47</f>
        <v>1.2168170000000003</v>
      </c>
      <c r="P47" s="33">
        <f t="shared" ref="P47:P49" si="154">Q47/(G47/10)</f>
        <v>0.93100000000000016</v>
      </c>
      <c r="Q47" s="34">
        <f t="shared" si="146"/>
        <v>0.71231828615149195</v>
      </c>
      <c r="R47" s="20">
        <f t="shared" ref="R47:R49" si="155">ROUND(D47*K47,-1)</f>
        <v>7040</v>
      </c>
      <c r="S47" s="15">
        <f t="shared" si="148"/>
        <v>0.66122159090909094</v>
      </c>
      <c r="T47" s="15">
        <f t="shared" si="149"/>
        <v>0.51235230934479059</v>
      </c>
      <c r="U47" s="11"/>
    </row>
    <row r="48" spans="1:21">
      <c r="A48" s="21" t="s">
        <v>41</v>
      </c>
      <c r="B48" s="6">
        <v>43114</v>
      </c>
      <c r="C48" s="9">
        <v>4270</v>
      </c>
      <c r="D48" s="7">
        <v>6535</v>
      </c>
      <c r="E48" s="7">
        <v>500</v>
      </c>
      <c r="F48" s="7">
        <v>100</v>
      </c>
      <c r="G48" s="8">
        <f t="shared" si="150"/>
        <v>7.6511094108645743</v>
      </c>
      <c r="H48" s="25">
        <v>7.5</v>
      </c>
      <c r="I48" s="8">
        <f t="shared" si="138"/>
        <v>2.3419203747072603</v>
      </c>
      <c r="J48" s="18">
        <f t="shared" si="151"/>
        <v>7.1</v>
      </c>
      <c r="K48" s="22">
        <f t="shared" si="152"/>
        <v>1.077621043783743</v>
      </c>
      <c r="L48" s="8">
        <f t="shared" si="141"/>
        <v>11.7096018735363</v>
      </c>
      <c r="M48" s="22">
        <f t="shared" si="142"/>
        <v>1.5304449648711944</v>
      </c>
      <c r="N48" s="8">
        <f t="shared" si="143"/>
        <v>8.5399999999999991</v>
      </c>
      <c r="O48" s="33">
        <f t="shared" si="153"/>
        <v>1.1161780000000001</v>
      </c>
      <c r="P48" s="33">
        <f t="shared" si="154"/>
        <v>0.8540000000000002</v>
      </c>
      <c r="Q48" s="34">
        <f t="shared" si="146"/>
        <v>0.65340474368783474</v>
      </c>
      <c r="R48" s="20">
        <f t="shared" si="155"/>
        <v>7040</v>
      </c>
      <c r="S48" s="15">
        <f t="shared" si="148"/>
        <v>0.60653409090909094</v>
      </c>
      <c r="T48" s="15">
        <f t="shared" si="149"/>
        <v>0.64871194379391106</v>
      </c>
      <c r="U48" s="11"/>
    </row>
    <row r="49" spans="1:21">
      <c r="A49" s="5" t="s">
        <v>42</v>
      </c>
      <c r="B49" s="6">
        <v>43326</v>
      </c>
      <c r="C49" s="9">
        <v>129000</v>
      </c>
      <c r="D49" s="7">
        <v>106381</v>
      </c>
      <c r="E49" s="7">
        <v>11000</v>
      </c>
      <c r="F49" s="7">
        <v>3000</v>
      </c>
      <c r="G49" s="8">
        <f t="shared" si="150"/>
        <v>10.340192327577293</v>
      </c>
      <c r="H49" s="25">
        <v>7.5</v>
      </c>
      <c r="I49" s="8">
        <f t="shared" ref="I49" si="156">F49/C49*100</f>
        <v>2.3255813953488373</v>
      </c>
      <c r="J49" s="18">
        <f t="shared" si="151"/>
        <v>7.1</v>
      </c>
      <c r="K49" s="22">
        <f t="shared" si="152"/>
        <v>1.4563651165601823</v>
      </c>
      <c r="L49" s="8">
        <f t="shared" ref="L49" si="157">(E49/C49)*100</f>
        <v>8.5271317829457356</v>
      </c>
      <c r="M49" s="22">
        <f t="shared" ref="M49" si="158">D49/C49</f>
        <v>0.82465891472868214</v>
      </c>
      <c r="N49" s="8">
        <f t="shared" ref="N49" si="159">C49/E49</f>
        <v>11.727272727272727</v>
      </c>
      <c r="O49" s="33">
        <f t="shared" si="153"/>
        <v>1.1341445454545453</v>
      </c>
      <c r="P49" s="33">
        <f t="shared" si="154"/>
        <v>1.1727272727272726</v>
      </c>
      <c r="Q49" s="34">
        <f t="shared" ref="Q49" si="160">C49/D49</f>
        <v>1.2126225547795189</v>
      </c>
      <c r="R49" s="20">
        <f t="shared" si="155"/>
        <v>154930</v>
      </c>
      <c r="S49" s="15">
        <f t="shared" ref="S49" si="161">C49/R49</f>
        <v>0.83263409281611045</v>
      </c>
      <c r="T49" s="15">
        <f t="shared" ref="T49" si="162">(R49-C49)/C49</f>
        <v>0.20100775193798451</v>
      </c>
      <c r="U49" s="11">
        <v>177462</v>
      </c>
    </row>
    <row r="50" spans="1:21">
      <c r="C50" s="12"/>
      <c r="U50" s="13"/>
    </row>
  </sheetData>
  <sortState ref="A2:AB808">
    <sortCondition ref="A2:A808"/>
    <sortCondition ref="B2:B808"/>
  </sortState>
  <phoneticPr fontId="3" type="noConversion"/>
  <conditionalFormatting sqref="T2:T49">
    <cfRule type="cellIs" dxfId="13" priority="90" operator="lessThan">
      <formula>0</formula>
    </cfRule>
    <cfRule type="cellIs" dxfId="12" priority="91" operator="greaterThanOrEqual">
      <formula>1</formula>
    </cfRule>
  </conditionalFormatting>
  <conditionalFormatting sqref="S2:S49">
    <cfRule type="cellIs" dxfId="11" priority="87" operator="greaterThanOrEqual">
      <formula>1</formula>
    </cfRule>
    <cfRule type="cellIs" dxfId="10" priority="88" operator="lessThanOrEqual">
      <formula>0.5</formula>
    </cfRule>
  </conditionalFormatting>
  <conditionalFormatting sqref="M2:M1048576 K2:K1048576">
    <cfRule type="cellIs" dxfId="9" priority="70" operator="greaterThan">
      <formula>1</formula>
    </cfRule>
    <cfRule type="cellIs" dxfId="8" priority="71" operator="lessThan">
      <formula>1</formula>
    </cfRule>
  </conditionalFormatting>
  <conditionalFormatting sqref="I2:I1048576">
    <cfRule type="cellIs" dxfId="7" priority="60" operator="greaterThanOrEqual">
      <formula>3</formula>
    </cfRule>
    <cfRule type="cellIs" dxfId="6" priority="61" operator="lessThan">
      <formula>1</formula>
    </cfRule>
    <cfRule type="dataBar" priority="62">
      <dataBar>
        <cfvo type="num" val="0"/>
        <cfvo type="num" val="8"/>
        <color rgb="FF638EC6"/>
      </dataBar>
    </cfRule>
  </conditionalFormatting>
  <conditionalFormatting sqref="G1:G1048576">
    <cfRule type="cellIs" dxfId="5" priority="3" operator="lessThan">
      <formula>5</formula>
    </cfRule>
    <cfRule type="dataBar" priority="17">
      <dataBar>
        <cfvo type="min" val="0"/>
        <cfvo type="max" val="0"/>
        <color rgb="FFFFB628"/>
      </dataBar>
    </cfRule>
  </conditionalFormatting>
  <conditionalFormatting sqref="L1:L1048576">
    <cfRule type="dataBar" priority="414">
      <dataBar>
        <cfvo type="min" val="0"/>
        <cfvo type="max" val="0"/>
        <color rgb="FF63C384"/>
      </dataBar>
    </cfRule>
    <cfRule type="cellIs" dxfId="4" priority="415" operator="lessThan">
      <formula>7.5</formula>
    </cfRule>
  </conditionalFormatting>
  <conditionalFormatting sqref="Q1:Q1048576">
    <cfRule type="cellIs" dxfId="3" priority="6" operator="lessThan">
      <formula>1</formula>
    </cfRule>
  </conditionalFormatting>
  <conditionalFormatting sqref="O2:P1048576">
    <cfRule type="cellIs" dxfId="2" priority="4" operator="greaterThan">
      <formula>2</formula>
    </cfRule>
    <cfRule type="cellIs" dxfId="1" priority="5" operator="lessThan">
      <formula>1</formula>
    </cfRule>
  </conditionalFormatting>
  <conditionalFormatting sqref="N1:N1048576">
    <cfRule type="cellIs" dxfId="0" priority="2" operator="lessThan">
      <formula>13</formula>
    </cfRule>
  </conditionalFormatting>
  <conditionalFormatting sqref="M1:M1048576">
    <cfRule type="dataBar" priority="1">
      <dataBar>
        <cfvo type="min" val="0"/>
        <cfvo type="max" val="0"/>
        <color rgb="FF63C384"/>
      </dataBar>
    </cfRule>
  </conditionalFormatting>
  <conditionalFormatting sqref="G2:G49">
    <cfRule type="dataBar" priority="2555">
      <dataBar>
        <cfvo type="min" val="0"/>
        <cfvo type="max" val="0"/>
        <color rgb="FFFFB628"/>
      </dataBar>
    </cfRule>
  </conditionalFormatting>
  <conditionalFormatting sqref="L2:L49 I2:I49">
    <cfRule type="dataBar" priority="2556">
      <dataBar>
        <cfvo type="min" val="0"/>
        <cfvo type="max" val="0"/>
        <color rgb="FF63C384"/>
      </dataBar>
    </cfRule>
  </conditionalFormatting>
  <dataValidations count="1">
    <dataValidation type="list" allowBlank="1" showInputMessage="1" showErrorMessage="1" sqref="H2:H49">
      <formula1>"7,7.5,8,8.5,9"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9"/>
  <sheetViews>
    <sheetView workbookViewId="0">
      <selection activeCell="A20" sqref="A20"/>
    </sheetView>
  </sheetViews>
  <sheetFormatPr defaultRowHeight="13.5"/>
  <sheetData>
    <row r="1" spans="1:1">
      <c r="A1" t="s">
        <v>58</v>
      </c>
    </row>
    <row r="2" spans="1:1">
      <c r="A2" t="s">
        <v>59</v>
      </c>
    </row>
    <row r="3" spans="1:1">
      <c r="A3" t="s">
        <v>65</v>
      </c>
    </row>
    <row r="5" spans="1:1">
      <c r="A5" t="s">
        <v>88</v>
      </c>
    </row>
    <row r="6" spans="1:1">
      <c r="A6" t="s">
        <v>89</v>
      </c>
    </row>
    <row r="7" spans="1:1">
      <c r="A7" t="s">
        <v>62</v>
      </c>
    </row>
    <row r="8" spans="1:1">
      <c r="A8" t="s">
        <v>63</v>
      </c>
    </row>
    <row r="9" spans="1:1">
      <c r="A9" t="s">
        <v>90</v>
      </c>
    </row>
    <row r="11" spans="1:1">
      <c r="A11" t="s">
        <v>60</v>
      </c>
    </row>
    <row r="12" spans="1:1">
      <c r="A12" t="s">
        <v>91</v>
      </c>
    </row>
    <row r="13" spans="1:1">
      <c r="A13" t="s">
        <v>61</v>
      </c>
    </row>
    <row r="15" spans="1:1">
      <c r="A15" t="s">
        <v>93</v>
      </c>
    </row>
    <row r="16" spans="1:1">
      <c r="A16" t="s">
        <v>94</v>
      </c>
    </row>
    <row r="17" spans="1:1">
      <c r="A17" t="s">
        <v>95</v>
      </c>
    </row>
    <row r="18" spans="1:1">
      <c r="A18" t="s">
        <v>96</v>
      </c>
    </row>
    <row r="19" spans="1:1">
      <c r="A19" s="37" t="s">
        <v>97</v>
      </c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>
      <selection activeCell="A27" sqref="A27"/>
    </sheetView>
  </sheetViews>
  <sheetFormatPr defaultRowHeight="13.5"/>
  <cols>
    <col min="1" max="1" width="17.5703125" bestFit="1" customWidth="1"/>
  </cols>
  <sheetData>
    <row r="1" spans="1:1">
      <c r="A1" s="36">
        <v>43664</v>
      </c>
    </row>
    <row r="2" spans="1:1">
      <c r="A2" t="s">
        <v>66</v>
      </c>
    </row>
    <row r="3" spans="1:1">
      <c r="A3" t="s">
        <v>68</v>
      </c>
    </row>
    <row r="4" spans="1:1">
      <c r="A4" t="s">
        <v>67</v>
      </c>
    </row>
    <row r="5" spans="1:1">
      <c r="A5" t="s">
        <v>69</v>
      </c>
    </row>
    <row r="6" spans="1:1">
      <c r="A6" t="s">
        <v>72</v>
      </c>
    </row>
    <row r="7" spans="1:1">
      <c r="A7" t="s">
        <v>70</v>
      </c>
    </row>
    <row r="8" spans="1:1">
      <c r="A8" t="s">
        <v>71</v>
      </c>
    </row>
    <row r="10" spans="1:1">
      <c r="A10" s="36">
        <v>44142</v>
      </c>
    </row>
    <row r="11" spans="1:1">
      <c r="A11" t="s">
        <v>73</v>
      </c>
    </row>
    <row r="12" spans="1:1">
      <c r="A12" t="s">
        <v>74</v>
      </c>
    </row>
    <row r="13" spans="1:1">
      <c r="A13" t="s">
        <v>82</v>
      </c>
    </row>
    <row r="14" spans="1:1">
      <c r="A14" t="s">
        <v>84</v>
      </c>
    </row>
    <row r="15" spans="1:1">
      <c r="A15" t="s">
        <v>75</v>
      </c>
    </row>
    <row r="16" spans="1:1">
      <c r="A16" t="s">
        <v>83</v>
      </c>
    </row>
    <row r="17" spans="1:1">
      <c r="A17" t="s">
        <v>76</v>
      </c>
    </row>
    <row r="18" spans="1:1">
      <c r="A18" t="s">
        <v>77</v>
      </c>
    </row>
    <row r="19" spans="1:1">
      <c r="A19" t="s">
        <v>78</v>
      </c>
    </row>
    <row r="20" spans="1:1">
      <c r="A20" t="s">
        <v>80</v>
      </c>
    </row>
    <row r="21" spans="1:1">
      <c r="A21" s="37" t="s">
        <v>92</v>
      </c>
    </row>
    <row r="22" spans="1:1">
      <c r="A22" t="s">
        <v>79</v>
      </c>
    </row>
    <row r="23" spans="1:1">
      <c r="A23" t="s">
        <v>81</v>
      </c>
    </row>
    <row r="24" spans="1:1">
      <c r="A24" t="s">
        <v>85</v>
      </c>
    </row>
    <row r="25" spans="1:1">
      <c r="A25" t="s">
        <v>86</v>
      </c>
    </row>
    <row r="26" spans="1:1">
      <c r="A26" t="s">
        <v>87</v>
      </c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Valuation</vt:lpstr>
      <vt:lpstr>유의사항</vt:lpstr>
      <vt:lpstr>수정내역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관리</cp:lastModifiedBy>
  <dcterms:created xsi:type="dcterms:W3CDTF">2012-07-12T00:18:13Z</dcterms:created>
  <dcterms:modified xsi:type="dcterms:W3CDTF">2020-11-08T03:56:13Z</dcterms:modified>
</cp:coreProperties>
</file>